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090" activeTab="4"/>
  </bookViews>
  <sheets>
    <sheet name="доходы пр 1" sheetId="1" r:id="rId1"/>
    <sheet name="прил№4" sheetId="2" r:id="rId2"/>
    <sheet name="вед пр5 " sheetId="3" r:id="rId3"/>
    <sheet name="ассиг пр6" sheetId="4" r:id="rId4"/>
    <sheet name="прил 7" sheetId="5" r:id="rId5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11">#REF!</definedName>
    <definedName name="_rgb12">#REF!</definedName>
    <definedName name="_rgb13">#REF!</definedName>
    <definedName name="_rgb14">#REF!</definedName>
    <definedName name="_rgb15">#REF!</definedName>
    <definedName name="_rgb16">#REF!</definedName>
    <definedName name="_rgb17">#REF!</definedName>
    <definedName name="_rgb18">#REF!</definedName>
    <definedName name="_rgb19">#REF!</definedName>
    <definedName name="_rgb2">#REF!</definedName>
    <definedName name="_rgb20">#REF!</definedName>
    <definedName name="_rgb21">#REF!</definedName>
    <definedName name="_rgb22">#REF!</definedName>
    <definedName name="_rgb23">#REF!</definedName>
    <definedName name="_rgb24">#REF!</definedName>
    <definedName name="_rgb25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_ro1">#REF!</definedName>
    <definedName name="_ro10">#REF!</definedName>
    <definedName name="_ro11">#REF!</definedName>
    <definedName name="_ro12">#REF!</definedName>
    <definedName name="_ro13">#REF!</definedName>
    <definedName name="_ro14">#REF!</definedName>
    <definedName name="_ro15">#REF!</definedName>
    <definedName name="_ro16">#REF!</definedName>
    <definedName name="_ro17">#REF!</definedName>
    <definedName name="_ro18">#REF!</definedName>
    <definedName name="_ro19">#REF!</definedName>
    <definedName name="_ro2">#REF!</definedName>
    <definedName name="_ro20">#REF!</definedName>
    <definedName name="_ro21">#REF!</definedName>
    <definedName name="_ro22">#REF!</definedName>
    <definedName name="_ro23">#REF!</definedName>
    <definedName name="_ro24">#REF!</definedName>
    <definedName name="_ro25">#REF!</definedName>
    <definedName name="_ro3">#REF!</definedName>
    <definedName name="_ro4">#REF!</definedName>
    <definedName name="_ro5">#REF!</definedName>
    <definedName name="_ro6">#REF!</definedName>
    <definedName name="_ro7">#REF!</definedName>
    <definedName name="_ro8">#REF!</definedName>
    <definedName name="_ro9">#REF!</definedName>
    <definedName name="_xlnm._FilterDatabase" localSheetId="1" hidden="1">прил№4!$A$12:$C$41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  <definedName name="Z_32815AC5_18ED_4469_B34C_16DAF9410C6A_.wvu.FilterData" localSheetId="1" hidden="1">прил№4!$A$12:$C$41</definedName>
    <definedName name="_xlnm.Print_Area" localSheetId="1">прил№4!$A$1:$G$45</definedName>
  </definedNames>
  <calcPr calcId="125725"/>
</workbook>
</file>

<file path=xl/calcChain.xml><?xml version="1.0" encoding="utf-8"?>
<calcChain xmlns="http://schemas.openxmlformats.org/spreadsheetml/2006/main">
  <c r="D33" i="2"/>
  <c r="P101" i="3"/>
  <c r="AH124"/>
  <c r="AJ23"/>
  <c r="AH94"/>
  <c r="AH31" l="1"/>
  <c r="Q129"/>
  <c r="R129"/>
  <c r="S129"/>
  <c r="T129"/>
  <c r="U129"/>
  <c r="V129"/>
  <c r="W129"/>
  <c r="X129"/>
  <c r="Y129"/>
  <c r="Z129"/>
  <c r="AA129"/>
  <c r="AB129"/>
  <c r="AC129"/>
  <c r="AD129"/>
  <c r="AE129"/>
  <c r="P129"/>
  <c r="I91" i="1"/>
  <c r="AH28" i="3"/>
  <c r="AH21"/>
  <c r="AH146"/>
  <c r="AH145"/>
  <c r="AH140"/>
  <c r="AH139"/>
  <c r="Q127" l="1"/>
  <c r="R127"/>
  <c r="S127"/>
  <c r="S125" s="1"/>
  <c r="T127"/>
  <c r="U127"/>
  <c r="V127"/>
  <c r="W127"/>
  <c r="W125" s="1"/>
  <c r="X127"/>
  <c r="Y127"/>
  <c r="Z127"/>
  <c r="AA127"/>
  <c r="AB127"/>
  <c r="P127"/>
  <c r="F14" i="5"/>
  <c r="E25" i="2"/>
  <c r="D21" i="4"/>
  <c r="D17"/>
  <c r="E17"/>
  <c r="F17"/>
  <c r="F16" s="1"/>
  <c r="F12" s="1"/>
  <c r="Z72" i="3"/>
  <c r="AA72"/>
  <c r="AB72"/>
  <c r="Q87"/>
  <c r="R87"/>
  <c r="S87"/>
  <c r="T87"/>
  <c r="U87"/>
  <c r="V87"/>
  <c r="W87"/>
  <c r="X87"/>
  <c r="Y87"/>
  <c r="Z87"/>
  <c r="AA87"/>
  <c r="AB87"/>
  <c r="P89"/>
  <c r="P87"/>
  <c r="J25" i="5"/>
  <c r="I25"/>
  <c r="I23" s="1"/>
  <c r="H25"/>
  <c r="H24" s="1"/>
  <c r="G25"/>
  <c r="F25"/>
  <c r="F23" s="1"/>
  <c r="J24"/>
  <c r="G24"/>
  <c r="J23"/>
  <c r="G23"/>
  <c r="J21"/>
  <c r="I21"/>
  <c r="H21"/>
  <c r="H20" s="1"/>
  <c r="H19" s="1"/>
  <c r="G21"/>
  <c r="G20" s="1"/>
  <c r="G19" s="1"/>
  <c r="F21"/>
  <c r="F20" s="1"/>
  <c r="F19" s="1"/>
  <c r="J20"/>
  <c r="I20"/>
  <c r="I19" s="1"/>
  <c r="J19"/>
  <c r="J16"/>
  <c r="J15" s="1"/>
  <c r="I16"/>
  <c r="H16"/>
  <c r="G16"/>
  <c r="G14" s="1"/>
  <c r="F16"/>
  <c r="F15" s="1"/>
  <c r="I15"/>
  <c r="H15"/>
  <c r="I14"/>
  <c r="H14"/>
  <c r="F51" i="4"/>
  <c r="E51"/>
  <c r="D51"/>
  <c r="F41"/>
  <c r="F40" s="1"/>
  <c r="F39" s="1"/>
  <c r="E41"/>
  <c r="E40" s="1"/>
  <c r="E39" s="1"/>
  <c r="D41"/>
  <c r="D40" s="1"/>
  <c r="F35"/>
  <c r="E35"/>
  <c r="D35"/>
  <c r="F34"/>
  <c r="E34"/>
  <c r="D34"/>
  <c r="F30"/>
  <c r="F29" s="1"/>
  <c r="E30"/>
  <c r="E29" s="1"/>
  <c r="D30"/>
  <c r="D29"/>
  <c r="D27"/>
  <c r="F25"/>
  <c r="E25"/>
  <c r="D25"/>
  <c r="D24" s="1"/>
  <c r="F24"/>
  <c r="E24"/>
  <c r="F21"/>
  <c r="E21"/>
  <c r="E16"/>
  <c r="E12" s="1"/>
  <c r="D16"/>
  <c r="F14"/>
  <c r="E14"/>
  <c r="D14"/>
  <c r="F13"/>
  <c r="E13"/>
  <c r="D13"/>
  <c r="AB144" i="3"/>
  <c r="Z144"/>
  <c r="Y144"/>
  <c r="X144"/>
  <c r="W144"/>
  <c r="V144"/>
  <c r="U144"/>
  <c r="T144"/>
  <c r="S144"/>
  <c r="R144"/>
  <c r="Q144"/>
  <c r="P144"/>
  <c r="AB143"/>
  <c r="Z143"/>
  <c r="Y143"/>
  <c r="X143"/>
  <c r="W143"/>
  <c r="V143"/>
  <c r="U143"/>
  <c r="T143"/>
  <c r="S143"/>
  <c r="R143"/>
  <c r="Q143"/>
  <c r="P143"/>
  <c r="AB142"/>
  <c r="Z142"/>
  <c r="Y142"/>
  <c r="X142"/>
  <c r="W142"/>
  <c r="V142"/>
  <c r="U142"/>
  <c r="T142"/>
  <c r="S142"/>
  <c r="R142"/>
  <c r="Q142"/>
  <c r="P142"/>
  <c r="AA140"/>
  <c r="P140"/>
  <c r="AC139"/>
  <c r="AC138" s="1"/>
  <c r="AC137" s="1"/>
  <c r="AC136" s="1"/>
  <c r="AC135" s="1"/>
  <c r="AA139"/>
  <c r="AB138"/>
  <c r="AB137" s="1"/>
  <c r="AB136" s="1"/>
  <c r="AB135" s="1"/>
  <c r="AA138"/>
  <c r="AA137" s="1"/>
  <c r="AA136" s="1"/>
  <c r="AA135" s="1"/>
  <c r="Z138"/>
  <c r="Y138"/>
  <c r="X138"/>
  <c r="X137" s="1"/>
  <c r="X136" s="1"/>
  <c r="X135" s="1"/>
  <c r="W138"/>
  <c r="W137" s="1"/>
  <c r="W136" s="1"/>
  <c r="W135" s="1"/>
  <c r="V138"/>
  <c r="U138"/>
  <c r="T138"/>
  <c r="T137" s="1"/>
  <c r="T136" s="1"/>
  <c r="T135" s="1"/>
  <c r="S138"/>
  <c r="S137" s="1"/>
  <c r="S136" s="1"/>
  <c r="S135" s="1"/>
  <c r="R138"/>
  <c r="Q138"/>
  <c r="P138"/>
  <c r="P137" s="1"/>
  <c r="P136" s="1"/>
  <c r="Z137"/>
  <c r="Z136" s="1"/>
  <c r="Z135" s="1"/>
  <c r="Y137"/>
  <c r="Y136" s="1"/>
  <c r="Y135" s="1"/>
  <c r="V137"/>
  <c r="V136" s="1"/>
  <c r="V135" s="1"/>
  <c r="U137"/>
  <c r="U136" s="1"/>
  <c r="U135" s="1"/>
  <c r="R137"/>
  <c r="R136" s="1"/>
  <c r="R135" s="1"/>
  <c r="Q137"/>
  <c r="Q136" s="1"/>
  <c r="Q135" s="1"/>
  <c r="AB133"/>
  <c r="Z133"/>
  <c r="Y133"/>
  <c r="X133"/>
  <c r="W133"/>
  <c r="V133"/>
  <c r="U133"/>
  <c r="T133"/>
  <c r="S133"/>
  <c r="R133"/>
  <c r="Q133"/>
  <c r="P133"/>
  <c r="AB132"/>
  <c r="Z132"/>
  <c r="Y132"/>
  <c r="X132"/>
  <c r="W132"/>
  <c r="V132"/>
  <c r="U132"/>
  <c r="T132"/>
  <c r="S132"/>
  <c r="R132"/>
  <c r="Q132"/>
  <c r="P132"/>
  <c r="AB131"/>
  <c r="Z131"/>
  <c r="Y131"/>
  <c r="X131"/>
  <c r="W131"/>
  <c r="V131"/>
  <c r="U131"/>
  <c r="T131"/>
  <c r="S131"/>
  <c r="R131"/>
  <c r="Q131"/>
  <c r="P131"/>
  <c r="AB125"/>
  <c r="Z125"/>
  <c r="Y125"/>
  <c r="X125"/>
  <c r="V125"/>
  <c r="U125"/>
  <c r="T125"/>
  <c r="R125"/>
  <c r="Q125"/>
  <c r="P125"/>
  <c r="AC124"/>
  <c r="AA124"/>
  <c r="AA123" s="1"/>
  <c r="AC123"/>
  <c r="AC122" s="1"/>
  <c r="AC121" s="1"/>
  <c r="AB123"/>
  <c r="Z123"/>
  <c r="Z122" s="1"/>
  <c r="Z121" s="1"/>
  <c r="Y123"/>
  <c r="Y122" s="1"/>
  <c r="Y121" s="1"/>
  <c r="X123"/>
  <c r="W123"/>
  <c r="V123"/>
  <c r="V122" s="1"/>
  <c r="V121" s="1"/>
  <c r="U123"/>
  <c r="U122" s="1"/>
  <c r="U121" s="1"/>
  <c r="T123"/>
  <c r="S123"/>
  <c r="R123"/>
  <c r="R122" s="1"/>
  <c r="R121" s="1"/>
  <c r="Q123"/>
  <c r="Q122" s="1"/>
  <c r="Q121" s="1"/>
  <c r="P123"/>
  <c r="P122" s="1"/>
  <c r="P121" s="1"/>
  <c r="AB122"/>
  <c r="AB121" s="1"/>
  <c r="X122"/>
  <c r="X121" s="1"/>
  <c r="W122"/>
  <c r="W121" s="1"/>
  <c r="T122"/>
  <c r="T121" s="1"/>
  <c r="S122"/>
  <c r="S121" s="1"/>
  <c r="AB120"/>
  <c r="X120"/>
  <c r="W120"/>
  <c r="T120"/>
  <c r="S120"/>
  <c r="P120"/>
  <c r="AC119"/>
  <c r="AC118" s="1"/>
  <c r="AC117" s="1"/>
  <c r="AA119"/>
  <c r="AB118"/>
  <c r="AB117" s="1"/>
  <c r="AB110" s="1"/>
  <c r="AB109" s="1"/>
  <c r="AB108" s="1"/>
  <c r="AA118"/>
  <c r="AA117" s="1"/>
  <c r="Z118"/>
  <c r="Y118"/>
  <c r="X118"/>
  <c r="X117" s="1"/>
  <c r="X110" s="1"/>
  <c r="X109" s="1"/>
  <c r="X108" s="1"/>
  <c r="W118"/>
  <c r="W117" s="1"/>
  <c r="V118"/>
  <c r="U118"/>
  <c r="T118"/>
  <c r="T117" s="1"/>
  <c r="T110" s="1"/>
  <c r="T109" s="1"/>
  <c r="T108" s="1"/>
  <c r="S118"/>
  <c r="S117" s="1"/>
  <c r="R118"/>
  <c r="Q118"/>
  <c r="P118"/>
  <c r="P117" s="1"/>
  <c r="P110" s="1"/>
  <c r="P109" s="1"/>
  <c r="P108" s="1"/>
  <c r="Z117"/>
  <c r="Y117"/>
  <c r="Y110" s="1"/>
  <c r="Y109" s="1"/>
  <c r="Y108" s="1"/>
  <c r="V117"/>
  <c r="U117"/>
  <c r="U110" s="1"/>
  <c r="U109" s="1"/>
  <c r="U108" s="1"/>
  <c r="R117"/>
  <c r="Q117"/>
  <c r="Q110" s="1"/>
  <c r="Q109" s="1"/>
  <c r="Q108" s="1"/>
  <c r="P114"/>
  <c r="AC113"/>
  <c r="AC112" s="1"/>
  <c r="AC111" s="1"/>
  <c r="AA113"/>
  <c r="AA112" s="1"/>
  <c r="AA111" s="1"/>
  <c r="AA110" s="1"/>
  <c r="AA109" s="1"/>
  <c r="AA108" s="1"/>
  <c r="AB112"/>
  <c r="Z112"/>
  <c r="Y112"/>
  <c r="X112"/>
  <c r="W112"/>
  <c r="V112"/>
  <c r="U112"/>
  <c r="T112"/>
  <c r="S112"/>
  <c r="R112"/>
  <c r="Q112"/>
  <c r="P112"/>
  <c r="O112"/>
  <c r="O110" s="1"/>
  <c r="O109" s="1"/>
  <c r="O108" s="1"/>
  <c r="M112"/>
  <c r="M110" s="1"/>
  <c r="M109" s="1"/>
  <c r="M108" s="1"/>
  <c r="AB111"/>
  <c r="Z111"/>
  <c r="Z110" s="1"/>
  <c r="Z109" s="1"/>
  <c r="Z108" s="1"/>
  <c r="Y111"/>
  <c r="X111"/>
  <c r="W111"/>
  <c r="V111"/>
  <c r="V110" s="1"/>
  <c r="V109" s="1"/>
  <c r="V108" s="1"/>
  <c r="U111"/>
  <c r="T111"/>
  <c r="S111"/>
  <c r="R111"/>
  <c r="R110" s="1"/>
  <c r="R109" s="1"/>
  <c r="R108" s="1"/>
  <c r="Q111"/>
  <c r="P111"/>
  <c r="N110"/>
  <c r="L110"/>
  <c r="L109" s="1"/>
  <c r="L108" s="1"/>
  <c r="K110"/>
  <c r="J110"/>
  <c r="I110"/>
  <c r="I109" s="1"/>
  <c r="I108" s="1"/>
  <c r="H110"/>
  <c r="H109" s="1"/>
  <c r="H108" s="1"/>
  <c r="N109"/>
  <c r="N108" s="1"/>
  <c r="K109"/>
  <c r="K108" s="1"/>
  <c r="J109"/>
  <c r="J108" s="1"/>
  <c r="AB106"/>
  <c r="AA106"/>
  <c r="Z106"/>
  <c r="Y106"/>
  <c r="X106"/>
  <c r="W106"/>
  <c r="V106"/>
  <c r="U106"/>
  <c r="T106"/>
  <c r="S106"/>
  <c r="R106"/>
  <c r="Q106"/>
  <c r="P106"/>
  <c r="P104"/>
  <c r="AC102"/>
  <c r="AC101" s="1"/>
  <c r="AC100" s="1"/>
  <c r="AA102"/>
  <c r="AA101" s="1"/>
  <c r="AA100" s="1"/>
  <c r="AB101"/>
  <c r="Z101"/>
  <c r="Z100" s="1"/>
  <c r="Y101"/>
  <c r="X101"/>
  <c r="W101"/>
  <c r="W100" s="1"/>
  <c r="V101"/>
  <c r="V100" s="1"/>
  <c r="U101"/>
  <c r="T101"/>
  <c r="S101"/>
  <c r="S100" s="1"/>
  <c r="R101"/>
  <c r="R100" s="1"/>
  <c r="Q101"/>
  <c r="AB100"/>
  <c r="X100"/>
  <c r="T100"/>
  <c r="AB98"/>
  <c r="Z98"/>
  <c r="Y98"/>
  <c r="X98"/>
  <c r="W98"/>
  <c r="V98"/>
  <c r="U98"/>
  <c r="T98"/>
  <c r="S98"/>
  <c r="R98"/>
  <c r="Q98"/>
  <c r="P98"/>
  <c r="AC94"/>
  <c r="AA94"/>
  <c r="AC93"/>
  <c r="AC92" s="1"/>
  <c r="AC91" s="1"/>
  <c r="AB93"/>
  <c r="AB92" s="1"/>
  <c r="AA93"/>
  <c r="Z93"/>
  <c r="Y93"/>
  <c r="Y92" s="1"/>
  <c r="X93"/>
  <c r="X92" s="1"/>
  <c r="W93"/>
  <c r="V93"/>
  <c r="U93"/>
  <c r="U92" s="1"/>
  <c r="T93"/>
  <c r="T92" s="1"/>
  <c r="T91" s="1"/>
  <c r="T85" s="1"/>
  <c r="T74" s="1"/>
  <c r="T72" s="1"/>
  <c r="S93"/>
  <c r="R93"/>
  <c r="Q93"/>
  <c r="Q92" s="1"/>
  <c r="P92"/>
  <c r="AA92"/>
  <c r="AA91" s="1"/>
  <c r="Z92"/>
  <c r="Z91" s="1"/>
  <c r="W92"/>
  <c r="V92"/>
  <c r="S92"/>
  <c r="R92"/>
  <c r="R91" s="1"/>
  <c r="R85" s="1"/>
  <c r="R74" s="1"/>
  <c r="R72" s="1"/>
  <c r="AC86"/>
  <c r="AA86"/>
  <c r="AC85"/>
  <c r="AA85"/>
  <c r="AA74" s="1"/>
  <c r="U84"/>
  <c r="U83"/>
  <c r="U82"/>
  <c r="U81"/>
  <c r="M81"/>
  <c r="U80"/>
  <c r="M80"/>
  <c r="M76" s="1"/>
  <c r="U79"/>
  <c r="M79"/>
  <c r="U78"/>
  <c r="U77"/>
  <c r="U76"/>
  <c r="Q76"/>
  <c r="O76"/>
  <c r="N76"/>
  <c r="L76"/>
  <c r="K76"/>
  <c r="J76"/>
  <c r="I76"/>
  <c r="H76"/>
  <c r="U75"/>
  <c r="AC74"/>
  <c r="AC72" s="1"/>
  <c r="AC68" s="1"/>
  <c r="AB74"/>
  <c r="Z74"/>
  <c r="P74"/>
  <c r="P72" s="1"/>
  <c r="AB70"/>
  <c r="Z70"/>
  <c r="Y70"/>
  <c r="X70"/>
  <c r="W70"/>
  <c r="V70"/>
  <c r="U70"/>
  <c r="T70"/>
  <c r="S70"/>
  <c r="R70"/>
  <c r="Q70"/>
  <c r="P70"/>
  <c r="AB69"/>
  <c r="Z69"/>
  <c r="Y69"/>
  <c r="X69"/>
  <c r="W69"/>
  <c r="V69"/>
  <c r="U69"/>
  <c r="T69"/>
  <c r="S69"/>
  <c r="R69"/>
  <c r="Q69"/>
  <c r="P69"/>
  <c r="AC67"/>
  <c r="AC66"/>
  <c r="AC65" s="1"/>
  <c r="AB66"/>
  <c r="AB65" s="1"/>
  <c r="AA66"/>
  <c r="Z66"/>
  <c r="Y66"/>
  <c r="Y65" s="1"/>
  <c r="X66"/>
  <c r="X65" s="1"/>
  <c r="W66"/>
  <c r="V66"/>
  <c r="U66"/>
  <c r="U65" s="1"/>
  <c r="T66"/>
  <c r="T65" s="1"/>
  <c r="S66"/>
  <c r="R66"/>
  <c r="Q66"/>
  <c r="Q65" s="1"/>
  <c r="P66"/>
  <c r="P65" s="1"/>
  <c r="AA65"/>
  <c r="Z65"/>
  <c r="W65"/>
  <c r="V65"/>
  <c r="S65"/>
  <c r="R65"/>
  <c r="AC64"/>
  <c r="AB64"/>
  <c r="AA64"/>
  <c r="Z64"/>
  <c r="Y64"/>
  <c r="X64"/>
  <c r="W64"/>
  <c r="V64"/>
  <c r="U64"/>
  <c r="T64"/>
  <c r="S64"/>
  <c r="R64"/>
  <c r="Q64"/>
  <c r="P64"/>
  <c r="AB60"/>
  <c r="Z60"/>
  <c r="Y60"/>
  <c r="X60"/>
  <c r="W60"/>
  <c r="V60"/>
  <c r="U60"/>
  <c r="T60"/>
  <c r="S60"/>
  <c r="R60"/>
  <c r="Q60"/>
  <c r="P60"/>
  <c r="AB59"/>
  <c r="AB57" s="1"/>
  <c r="AB56" s="1"/>
  <c r="Z59"/>
  <c r="Y59"/>
  <c r="X59"/>
  <c r="X57" s="1"/>
  <c r="X56" s="1"/>
  <c r="W59"/>
  <c r="W57" s="1"/>
  <c r="W56" s="1"/>
  <c r="V59"/>
  <c r="U59"/>
  <c r="T59"/>
  <c r="T57" s="1"/>
  <c r="T56" s="1"/>
  <c r="S59"/>
  <c r="S57" s="1"/>
  <c r="S56" s="1"/>
  <c r="R59"/>
  <c r="Q59"/>
  <c r="P59"/>
  <c r="P57" s="1"/>
  <c r="P56" s="1"/>
  <c r="AB58"/>
  <c r="Z58"/>
  <c r="Y58"/>
  <c r="X58"/>
  <c r="W58"/>
  <c r="V58"/>
  <c r="U58"/>
  <c r="T58"/>
  <c r="S58"/>
  <c r="R58"/>
  <c r="Q58"/>
  <c r="P58"/>
  <c r="AC57"/>
  <c r="AC56" s="1"/>
  <c r="Z57"/>
  <c r="Y57"/>
  <c r="Y56" s="1"/>
  <c r="V57"/>
  <c r="U57"/>
  <c r="U56" s="1"/>
  <c r="R57"/>
  <c r="Q57"/>
  <c r="Q56" s="1"/>
  <c r="Z56"/>
  <c r="V56"/>
  <c r="R56"/>
  <c r="W55"/>
  <c r="U55"/>
  <c r="Y53"/>
  <c r="X53"/>
  <c r="W53"/>
  <c r="V53"/>
  <c r="U53"/>
  <c r="T53"/>
  <c r="S53"/>
  <c r="R53"/>
  <c r="Q53"/>
  <c r="AC52"/>
  <c r="AA52"/>
  <c r="AC51"/>
  <c r="AA51"/>
  <c r="AC50"/>
  <c r="AA50"/>
  <c r="AA49" s="1"/>
  <c r="AA48" s="1"/>
  <c r="AA45" s="1"/>
  <c r="AA44" s="1"/>
  <c r="AA42" s="1"/>
  <c r="AC49"/>
  <c r="AC48" s="1"/>
  <c r="AC45" s="1"/>
  <c r="AC44" s="1"/>
  <c r="AC42" s="1"/>
  <c r="AB49"/>
  <c r="Z49"/>
  <c r="Z48" s="1"/>
  <c r="Z45" s="1"/>
  <c r="Z44" s="1"/>
  <c r="Z42" s="1"/>
  <c r="Y49"/>
  <c r="Y48" s="1"/>
  <c r="Y45" s="1"/>
  <c r="Y44" s="1"/>
  <c r="Y42" s="1"/>
  <c r="X49"/>
  <c r="W49"/>
  <c r="V49"/>
  <c r="V48" s="1"/>
  <c r="V45" s="1"/>
  <c r="V44" s="1"/>
  <c r="V42" s="1"/>
  <c r="U49"/>
  <c r="U48" s="1"/>
  <c r="U45" s="1"/>
  <c r="U44" s="1"/>
  <c r="U42" s="1"/>
  <c r="T49"/>
  <c r="S49"/>
  <c r="R49"/>
  <c r="R48" s="1"/>
  <c r="R45" s="1"/>
  <c r="R44" s="1"/>
  <c r="R42" s="1"/>
  <c r="Q49"/>
  <c r="Q48" s="1"/>
  <c r="Q45" s="1"/>
  <c r="Q44" s="1"/>
  <c r="Q42" s="1"/>
  <c r="P49"/>
  <c r="AB48"/>
  <c r="AB45" s="1"/>
  <c r="AB44" s="1"/>
  <c r="AB42" s="1"/>
  <c r="X48"/>
  <c r="X45" s="1"/>
  <c r="X44" s="1"/>
  <c r="X42" s="1"/>
  <c r="W48"/>
  <c r="W45" s="1"/>
  <c r="W44" s="1"/>
  <c r="W42" s="1"/>
  <c r="T48"/>
  <c r="T45" s="1"/>
  <c r="T44" s="1"/>
  <c r="T42" s="1"/>
  <c r="S48"/>
  <c r="S45" s="1"/>
  <c r="S44" s="1"/>
  <c r="S42" s="1"/>
  <c r="P48"/>
  <c r="P46"/>
  <c r="P45" s="1"/>
  <c r="P44" s="1"/>
  <c r="P42" s="1"/>
  <c r="W43"/>
  <c r="U43"/>
  <c r="S43"/>
  <c r="AC41"/>
  <c r="AA41"/>
  <c r="AC40"/>
  <c r="AC39" s="1"/>
  <c r="AA40"/>
  <c r="AB39"/>
  <c r="AA39"/>
  <c r="Z39"/>
  <c r="Y39"/>
  <c r="X39"/>
  <c r="W39"/>
  <c r="V39"/>
  <c r="U39"/>
  <c r="T39"/>
  <c r="S39"/>
  <c r="R39"/>
  <c r="Q39"/>
  <c r="P39"/>
  <c r="P37"/>
  <c r="AC36"/>
  <c r="AA36"/>
  <c r="AC35"/>
  <c r="AA35"/>
  <c r="AC34"/>
  <c r="AA34"/>
  <c r="AC33"/>
  <c r="AA33"/>
  <c r="AC32"/>
  <c r="AA32"/>
  <c r="AC31"/>
  <c r="AA31"/>
  <c r="AA30" s="1"/>
  <c r="O31"/>
  <c r="N31"/>
  <c r="M31"/>
  <c r="L31"/>
  <c r="K31"/>
  <c r="J31"/>
  <c r="I31"/>
  <c r="H31"/>
  <c r="AB30"/>
  <c r="AC30" s="1"/>
  <c r="Z30"/>
  <c r="Z26" s="1"/>
  <c r="Y30"/>
  <c r="X30"/>
  <c r="W30"/>
  <c r="W26" s="1"/>
  <c r="W25" s="1"/>
  <c r="W24" s="1"/>
  <c r="W23" s="1"/>
  <c r="V30"/>
  <c r="V26" s="1"/>
  <c r="V25" s="1"/>
  <c r="V24" s="1"/>
  <c r="V23" s="1"/>
  <c r="U30"/>
  <c r="T30"/>
  <c r="S30"/>
  <c r="S26" s="1"/>
  <c r="S25" s="1"/>
  <c r="S24" s="1"/>
  <c r="S23" s="1"/>
  <c r="R30"/>
  <c r="R26" s="1"/>
  <c r="R25" s="1"/>
  <c r="R24" s="1"/>
  <c r="R23" s="1"/>
  <c r="Q30"/>
  <c r="P30"/>
  <c r="AB29"/>
  <c r="AC29" s="1"/>
  <c r="AC27" s="1"/>
  <c r="AA29"/>
  <c r="Z29"/>
  <c r="Y29"/>
  <c r="X29"/>
  <c r="W29"/>
  <c r="V29"/>
  <c r="U29"/>
  <c r="T29"/>
  <c r="S29"/>
  <c r="R29"/>
  <c r="Q29"/>
  <c r="P29"/>
  <c r="AH29" s="1"/>
  <c r="AC28"/>
  <c r="AA28"/>
  <c r="AB27"/>
  <c r="AA27"/>
  <c r="Z27"/>
  <c r="Y27"/>
  <c r="X27"/>
  <c r="W27"/>
  <c r="V27"/>
  <c r="U27"/>
  <c r="T27"/>
  <c r="S27"/>
  <c r="R27"/>
  <c r="Q27"/>
  <c r="O27"/>
  <c r="M27"/>
  <c r="AB26"/>
  <c r="AB25" s="1"/>
  <c r="AB24" s="1"/>
  <c r="AB23" s="1"/>
  <c r="Y26"/>
  <c r="Y25" s="1"/>
  <c r="Y24" s="1"/>
  <c r="Y23" s="1"/>
  <c r="X26"/>
  <c r="X25" s="1"/>
  <c r="X24" s="1"/>
  <c r="X23" s="1"/>
  <c r="U26"/>
  <c r="U25" s="1"/>
  <c r="U24" s="1"/>
  <c r="U23" s="1"/>
  <c r="T26"/>
  <c r="T25" s="1"/>
  <c r="T24" s="1"/>
  <c r="T23" s="1"/>
  <c r="Q26"/>
  <c r="Q25" s="1"/>
  <c r="Q24" s="1"/>
  <c r="Q23" s="1"/>
  <c r="O24"/>
  <c r="N24"/>
  <c r="M24"/>
  <c r="M23" s="1"/>
  <c r="M16" s="1"/>
  <c r="L24"/>
  <c r="L23" s="1"/>
  <c r="L16" s="1"/>
  <c r="K24"/>
  <c r="J24"/>
  <c r="I24"/>
  <c r="I23" s="1"/>
  <c r="I16" s="1"/>
  <c r="H24"/>
  <c r="H23" s="1"/>
  <c r="H16" s="1"/>
  <c r="O23"/>
  <c r="O16" s="1"/>
  <c r="N23"/>
  <c r="K23"/>
  <c r="K16" s="1"/>
  <c r="J23"/>
  <c r="J16" s="1"/>
  <c r="AB22"/>
  <c r="AC22" s="1"/>
  <c r="AC18" s="1"/>
  <c r="AC17" s="1"/>
  <c r="AC16" s="1"/>
  <c r="AC15" s="1"/>
  <c r="AA22"/>
  <c r="Z22"/>
  <c r="Y22"/>
  <c r="X22"/>
  <c r="W22"/>
  <c r="V22"/>
  <c r="U22"/>
  <c r="T22"/>
  <c r="S22"/>
  <c r="R22"/>
  <c r="Q22"/>
  <c r="P22"/>
  <c r="AH22" s="1"/>
  <c r="AC21"/>
  <c r="AA21"/>
  <c r="AB20"/>
  <c r="AC20" s="1"/>
  <c r="AC19" s="1"/>
  <c r="AA20"/>
  <c r="Z20"/>
  <c r="Y20"/>
  <c r="Y19" s="1"/>
  <c r="X20"/>
  <c r="X19" s="1"/>
  <c r="W20"/>
  <c r="V20"/>
  <c r="U20"/>
  <c r="U19" s="1"/>
  <c r="T20"/>
  <c r="T19" s="1"/>
  <c r="S20"/>
  <c r="R20"/>
  <c r="Q20"/>
  <c r="Q19" s="1"/>
  <c r="P20"/>
  <c r="P19" s="1"/>
  <c r="Z19"/>
  <c r="AA19" s="1"/>
  <c r="W19"/>
  <c r="V19"/>
  <c r="S19"/>
  <c r="R19"/>
  <c r="AB18"/>
  <c r="AB17" s="1"/>
  <c r="AB16" s="1"/>
  <c r="AB15" s="1"/>
  <c r="AA18"/>
  <c r="Z18"/>
  <c r="Y18"/>
  <c r="Y17" s="1"/>
  <c r="Y16" s="1"/>
  <c r="Y15" s="1"/>
  <c r="X18"/>
  <c r="X17" s="1"/>
  <c r="X16" s="1"/>
  <c r="X15" s="1"/>
  <c r="W18"/>
  <c r="V18"/>
  <c r="U18"/>
  <c r="U17" s="1"/>
  <c r="U16" s="1"/>
  <c r="U15" s="1"/>
  <c r="U14" s="1"/>
  <c r="T18"/>
  <c r="T17" s="1"/>
  <c r="T16" s="1"/>
  <c r="T15" s="1"/>
  <c r="T14" s="1"/>
  <c r="S18"/>
  <c r="R18"/>
  <c r="Q18"/>
  <c r="Q17" s="1"/>
  <c r="Q16" s="1"/>
  <c r="Q15" s="1"/>
  <c r="O18"/>
  <c r="AA17"/>
  <c r="Z17"/>
  <c r="W17"/>
  <c r="W16" s="1"/>
  <c r="W15" s="1"/>
  <c r="V17"/>
  <c r="S17"/>
  <c r="S16" s="1"/>
  <c r="S15" s="1"/>
  <c r="S14" s="1"/>
  <c r="R17"/>
  <c r="O17"/>
  <c r="N17"/>
  <c r="M17"/>
  <c r="L17"/>
  <c r="K17"/>
  <c r="J17"/>
  <c r="I17"/>
  <c r="H17"/>
  <c r="Z16"/>
  <c r="Z15" s="1"/>
  <c r="V16"/>
  <c r="V15" s="1"/>
  <c r="V14" s="1"/>
  <c r="R16"/>
  <c r="R15" s="1"/>
  <c r="R14" s="1"/>
  <c r="N16"/>
  <c r="O12"/>
  <c r="N12"/>
  <c r="M12"/>
  <c r="L12"/>
  <c r="K12"/>
  <c r="J12"/>
  <c r="I12"/>
  <c r="H12"/>
  <c r="F39" i="2"/>
  <c r="E39"/>
  <c r="D39"/>
  <c r="F37"/>
  <c r="E37"/>
  <c r="D37"/>
  <c r="F35"/>
  <c r="E35"/>
  <c r="D35"/>
  <c r="F33"/>
  <c r="E33"/>
  <c r="F31"/>
  <c r="E31"/>
  <c r="D31"/>
  <c r="F28"/>
  <c r="E28"/>
  <c r="D28"/>
  <c r="F25"/>
  <c r="D25"/>
  <c r="F23"/>
  <c r="E23"/>
  <c r="D23"/>
  <c r="F21"/>
  <c r="E21"/>
  <c r="D21"/>
  <c r="F13"/>
  <c r="E13"/>
  <c r="D13"/>
  <c r="L108" i="1"/>
  <c r="L107"/>
  <c r="L106"/>
  <c r="G106"/>
  <c r="G103" s="1"/>
  <c r="E106"/>
  <c r="E105" s="1"/>
  <c r="L105"/>
  <c r="F105"/>
  <c r="G105" s="1"/>
  <c r="D105"/>
  <c r="L104"/>
  <c r="L103"/>
  <c r="F103"/>
  <c r="D103"/>
  <c r="C103"/>
  <c r="L102"/>
  <c r="L100"/>
  <c r="L92" s="1"/>
  <c r="L91" s="1"/>
  <c r="L93"/>
  <c r="G93"/>
  <c r="E93"/>
  <c r="N92"/>
  <c r="N91" s="1"/>
  <c r="M92"/>
  <c r="M91" s="1"/>
  <c r="K92"/>
  <c r="J92"/>
  <c r="I92"/>
  <c r="H92"/>
  <c r="H91" s="1"/>
  <c r="G92"/>
  <c r="F92"/>
  <c r="E92"/>
  <c r="D92"/>
  <c r="C92"/>
  <c r="K91"/>
  <c r="J91"/>
  <c r="G91"/>
  <c r="F91"/>
  <c r="E91"/>
  <c r="D91"/>
  <c r="C91"/>
  <c r="G89"/>
  <c r="E89"/>
  <c r="E88" s="1"/>
  <c r="N88"/>
  <c r="M88"/>
  <c r="L88"/>
  <c r="K88"/>
  <c r="J88"/>
  <c r="I88"/>
  <c r="H88"/>
  <c r="G88"/>
  <c r="F88"/>
  <c r="D88"/>
  <c r="C88"/>
  <c r="N74"/>
  <c r="M74"/>
  <c r="L74"/>
  <c r="K74"/>
  <c r="J74"/>
  <c r="I74"/>
  <c r="H74"/>
  <c r="L73"/>
  <c r="L71"/>
  <c r="N70"/>
  <c r="M70"/>
  <c r="L70"/>
  <c r="K70"/>
  <c r="J70"/>
  <c r="I70"/>
  <c r="H70"/>
  <c r="G70"/>
  <c r="F70"/>
  <c r="E70"/>
  <c r="D70"/>
  <c r="C70"/>
  <c r="L67"/>
  <c r="K67"/>
  <c r="J67"/>
  <c r="L65"/>
  <c r="E65"/>
  <c r="L64"/>
  <c r="L62" s="1"/>
  <c r="G64"/>
  <c r="G62" s="1"/>
  <c r="E64"/>
  <c r="L63"/>
  <c r="N62"/>
  <c r="M62"/>
  <c r="K62"/>
  <c r="J62"/>
  <c r="I62"/>
  <c r="H62"/>
  <c r="F62"/>
  <c r="E62"/>
  <c r="D62"/>
  <c r="C62"/>
  <c r="L58"/>
  <c r="G58"/>
  <c r="E58"/>
  <c r="L57"/>
  <c r="G57"/>
  <c r="E57"/>
  <c r="L56"/>
  <c r="G56"/>
  <c r="E56"/>
  <c r="L55"/>
  <c r="F55"/>
  <c r="G55" s="1"/>
  <c r="E55"/>
  <c r="D55"/>
  <c r="L52"/>
  <c r="G52"/>
  <c r="N51"/>
  <c r="N46" s="1"/>
  <c r="N38" s="1"/>
  <c r="N10" s="1"/>
  <c r="M51"/>
  <c r="L51"/>
  <c r="K51"/>
  <c r="J51"/>
  <c r="J46" s="1"/>
  <c r="I51"/>
  <c r="H51"/>
  <c r="G51"/>
  <c r="F51"/>
  <c r="F46" s="1"/>
  <c r="F38" s="1"/>
  <c r="E51"/>
  <c r="D51"/>
  <c r="C51"/>
  <c r="L48"/>
  <c r="G48"/>
  <c r="N47"/>
  <c r="M47"/>
  <c r="L47"/>
  <c r="K47"/>
  <c r="J47"/>
  <c r="I47"/>
  <c r="I46" s="1"/>
  <c r="I38" s="1"/>
  <c r="H47"/>
  <c r="G47"/>
  <c r="F47"/>
  <c r="E47"/>
  <c r="D47"/>
  <c r="C47"/>
  <c r="M46"/>
  <c r="M38" s="1"/>
  <c r="L46"/>
  <c r="K46"/>
  <c r="H46"/>
  <c r="G46"/>
  <c r="E46"/>
  <c r="D46"/>
  <c r="C46"/>
  <c r="L43"/>
  <c r="H42"/>
  <c r="L42" s="1"/>
  <c r="L41"/>
  <c r="L39" s="1"/>
  <c r="L40"/>
  <c r="G40"/>
  <c r="E40"/>
  <c r="E39" s="1"/>
  <c r="E38" s="1"/>
  <c r="N39"/>
  <c r="M39"/>
  <c r="K39"/>
  <c r="J39"/>
  <c r="J38" s="1"/>
  <c r="J10" s="1"/>
  <c r="I39"/>
  <c r="H39"/>
  <c r="G39"/>
  <c r="F39"/>
  <c r="D39"/>
  <c r="C39"/>
  <c r="K38"/>
  <c r="H38"/>
  <c r="G38"/>
  <c r="D38"/>
  <c r="C38"/>
  <c r="N36"/>
  <c r="M36"/>
  <c r="L36"/>
  <c r="K36"/>
  <c r="J36"/>
  <c r="I36"/>
  <c r="N31"/>
  <c r="M31"/>
  <c r="L31"/>
  <c r="K31"/>
  <c r="J31"/>
  <c r="I31"/>
  <c r="N28"/>
  <c r="M28"/>
  <c r="L28"/>
  <c r="K28"/>
  <c r="J28"/>
  <c r="I28"/>
  <c r="L27"/>
  <c r="L26" s="1"/>
  <c r="N26"/>
  <c r="M26"/>
  <c r="K26"/>
  <c r="J26"/>
  <c r="I26"/>
  <c r="H26"/>
  <c r="L25"/>
  <c r="L22"/>
  <c r="L21" s="1"/>
  <c r="N21"/>
  <c r="M21"/>
  <c r="K21"/>
  <c r="J21"/>
  <c r="I21"/>
  <c r="H21"/>
  <c r="L17"/>
  <c r="L16" s="1"/>
  <c r="L15" s="1"/>
  <c r="L11" s="1"/>
  <c r="N16"/>
  <c r="M16"/>
  <c r="K16"/>
  <c r="K15" s="1"/>
  <c r="K11" s="1"/>
  <c r="K10" s="1"/>
  <c r="J16"/>
  <c r="I16"/>
  <c r="H16"/>
  <c r="H15" s="1"/>
  <c r="H11" s="1"/>
  <c r="H10" s="1"/>
  <c r="N15"/>
  <c r="M15"/>
  <c r="M11" s="1"/>
  <c r="M10" s="1"/>
  <c r="J15"/>
  <c r="I15"/>
  <c r="I11" s="1"/>
  <c r="G15"/>
  <c r="F15"/>
  <c r="F14" s="1"/>
  <c r="E15"/>
  <c r="E14" s="1"/>
  <c r="D15"/>
  <c r="C15"/>
  <c r="D14"/>
  <c r="E13"/>
  <c r="E12" s="1"/>
  <c r="E11" s="1"/>
  <c r="J12"/>
  <c r="H12"/>
  <c r="L12" s="1"/>
  <c r="D12"/>
  <c r="C12"/>
  <c r="N11"/>
  <c r="J11"/>
  <c r="D11"/>
  <c r="C11"/>
  <c r="D10"/>
  <c r="D110" s="1"/>
  <c r="C10"/>
  <c r="C110" s="1"/>
  <c r="AC26" i="3" l="1"/>
  <c r="AC25" s="1"/>
  <c r="AC24" s="1"/>
  <c r="AC23" s="1"/>
  <c r="D12" i="4"/>
  <c r="D39"/>
  <c r="D55" s="1"/>
  <c r="U91" i="3"/>
  <c r="U85" s="1"/>
  <c r="U74" s="1"/>
  <c r="U72" s="1"/>
  <c r="U68" s="1"/>
  <c r="Y91"/>
  <c r="X91"/>
  <c r="X85" s="1"/>
  <c r="X74" s="1"/>
  <c r="X72" s="1"/>
  <c r="AB91"/>
  <c r="S91"/>
  <c r="S85" s="1"/>
  <c r="S74" s="1"/>
  <c r="S72" s="1"/>
  <c r="S68" s="1"/>
  <c r="Q100"/>
  <c r="Q91" s="1"/>
  <c r="Q85" s="1"/>
  <c r="Q74" s="1"/>
  <c r="U100"/>
  <c r="Y100"/>
  <c r="I10" i="1"/>
  <c r="I110" s="1"/>
  <c r="P27" i="3"/>
  <c r="P26"/>
  <c r="P25" s="1"/>
  <c r="P24" s="1"/>
  <c r="P23" s="1"/>
  <c r="E103" i="1"/>
  <c r="P18" i="3"/>
  <c r="P17" s="1"/>
  <c r="P16" s="1"/>
  <c r="P15" s="1"/>
  <c r="P135"/>
  <c r="T68"/>
  <c r="X68"/>
  <c r="F55" i="4"/>
  <c r="F24" i="5"/>
  <c r="E41" i="2"/>
  <c r="F41"/>
  <c r="Z68" i="3"/>
  <c r="AA68"/>
  <c r="R68"/>
  <c r="R13" s="1"/>
  <c r="R12" s="1"/>
  <c r="AB68"/>
  <c r="P100"/>
  <c r="P91" s="1"/>
  <c r="P13" s="1"/>
  <c r="P12" s="1"/>
  <c r="D41" i="2"/>
  <c r="D43" s="1"/>
  <c r="P68" i="3"/>
  <c r="J14" i="5"/>
  <c r="H23"/>
  <c r="G15"/>
  <c r="I24"/>
  <c r="E55" i="4"/>
  <c r="AA26" i="3"/>
  <c r="Z25"/>
  <c r="AA122"/>
  <c r="AA121" s="1"/>
  <c r="AA120"/>
  <c r="Y14"/>
  <c r="AC14"/>
  <c r="W91"/>
  <c r="W85" s="1"/>
  <c r="W74" s="1"/>
  <c r="W72" s="1"/>
  <c r="Y85"/>
  <c r="Y74" s="1"/>
  <c r="W14"/>
  <c r="T13"/>
  <c r="T12" s="1"/>
  <c r="X14"/>
  <c r="AB14"/>
  <c r="AB13" s="1"/>
  <c r="AB12" s="1"/>
  <c r="V91"/>
  <c r="V85" s="1"/>
  <c r="V74" s="1"/>
  <c r="S110"/>
  <c r="S109" s="1"/>
  <c r="S108" s="1"/>
  <c r="W110"/>
  <c r="W109" s="1"/>
  <c r="W108" s="1"/>
  <c r="AC110"/>
  <c r="AC109" s="1"/>
  <c r="AC108" s="1"/>
  <c r="W68"/>
  <c r="Q14"/>
  <c r="AA16"/>
  <c r="AA15" s="1"/>
  <c r="AB19"/>
  <c r="Q120"/>
  <c r="U120"/>
  <c r="Y120"/>
  <c r="AC120"/>
  <c r="R120"/>
  <c r="V120"/>
  <c r="Z120"/>
  <c r="I112" i="1"/>
  <c r="K110"/>
  <c r="K113" s="1"/>
  <c r="K112"/>
  <c r="K111"/>
  <c r="J112"/>
  <c r="J111"/>
  <c r="J110"/>
  <c r="N112"/>
  <c r="N110"/>
  <c r="N113" s="1"/>
  <c r="AI12" i="3" s="1"/>
  <c r="F12" i="1"/>
  <c r="F11" s="1"/>
  <c r="F10" s="1"/>
  <c r="F110" s="1"/>
  <c r="G14"/>
  <c r="G12" s="1"/>
  <c r="G11" s="1"/>
  <c r="G10" s="1"/>
  <c r="G110" s="1"/>
  <c r="M112"/>
  <c r="M110"/>
  <c r="M113" s="1"/>
  <c r="AH12" i="3" s="1"/>
  <c r="L10" i="1"/>
  <c r="L38"/>
  <c r="E10"/>
  <c r="E110" s="1"/>
  <c r="H111"/>
  <c r="H110"/>
  <c r="S13" i="3" l="1"/>
  <c r="S12" s="1"/>
  <c r="X13"/>
  <c r="X12" s="1"/>
  <c r="I113" i="1"/>
  <c r="AG12" i="3" s="1"/>
  <c r="P14"/>
  <c r="U13"/>
  <c r="U12" s="1"/>
  <c r="V72"/>
  <c r="V68" s="1"/>
  <c r="V13" s="1"/>
  <c r="V12" s="1"/>
  <c r="Q68"/>
  <c r="Q72"/>
  <c r="Y72"/>
  <c r="Y68" s="1"/>
  <c r="Y13" s="1"/>
  <c r="Y12" s="1"/>
  <c r="AA25"/>
  <c r="Z24"/>
  <c r="AC13"/>
  <c r="AC12" s="1"/>
  <c r="AE12" s="1"/>
  <c r="W13"/>
  <c r="W12" s="1"/>
  <c r="Q13"/>
  <c r="Q12" s="1"/>
  <c r="L110" i="1"/>
  <c r="L112"/>
  <c r="H112"/>
  <c r="J113"/>
  <c r="AG11" i="3" l="1"/>
  <c r="AA24"/>
  <c r="AA23" s="1"/>
  <c r="AA14" s="1"/>
  <c r="AA13" s="1"/>
  <c r="AA12" s="1"/>
  <c r="Z23"/>
  <c r="Z14" s="1"/>
  <c r="Z13" s="1"/>
  <c r="Z12" s="1"/>
  <c r="L113" i="1"/>
  <c r="AD12" i="3" l="1"/>
</calcChain>
</file>

<file path=xl/sharedStrings.xml><?xml version="1.0" encoding="utf-8"?>
<sst xmlns="http://schemas.openxmlformats.org/spreadsheetml/2006/main" count="1148" uniqueCount="484">
  <si>
    <t>Приложение 1</t>
  </si>
  <si>
    <t>к решению  Думы МО "Бохан"</t>
  </si>
  <si>
    <t>и плановый период 2024 и 2025 годов</t>
  </si>
  <si>
    <t>Доходы бюджета муниципального образования "Бохан" по группам, подгруппам, статьям классификации доходов на 2023 год и плановый период 2024 и 2025 годов</t>
  </si>
  <si>
    <t>%</t>
  </si>
  <si>
    <t>Код бюджетной                 классификации РФ</t>
  </si>
  <si>
    <t>Наименование</t>
  </si>
  <si>
    <t>2008г.        ожидаемое</t>
  </si>
  <si>
    <t>на 1.04.2006</t>
  </si>
  <si>
    <t>исполнения</t>
  </si>
  <si>
    <t>на 1.06.2007</t>
  </si>
  <si>
    <t>испол</t>
  </si>
  <si>
    <t>ожид 2012</t>
  </si>
  <si>
    <t>2017 год</t>
  </si>
  <si>
    <t>2018 год</t>
  </si>
  <si>
    <t>ожид 2013</t>
  </si>
  <si>
    <t>000 1 00 00000 00 0000 000</t>
  </si>
  <si>
    <t>ДОХОДЫ</t>
  </si>
  <si>
    <t>000 1 01 02000 01 0000 110</t>
  </si>
  <si>
    <t>Налог на доходы физ.лиц</t>
  </si>
  <si>
    <t>182 1 01 02010 01 0000 110</t>
  </si>
  <si>
    <t>Налог на доходы физ.лиц с доходов, получ. в виде дивидендов от долевого участия в деят-ти орг-ии</t>
  </si>
  <si>
    <t>182 1 01 02010 01 1000 110</t>
  </si>
  <si>
    <t>182 1 01 02010 01 2000 110</t>
  </si>
  <si>
    <t xml:space="preserve"> Пени налога на доходы физ.лиц с доходов, получ. в виде дивидендов от долевого участия в деят-ти орг-ии</t>
  </si>
  <si>
    <t>Налог на доходы физ.лиц с дох, облагемых по налоговой ставке уст. ст.227,227.1, и 228 НК РФ</t>
  </si>
  <si>
    <t xml:space="preserve">Пени по НДФЛ </t>
  </si>
  <si>
    <t>182 1 01 02010 01 3000 110</t>
  </si>
  <si>
    <t xml:space="preserve">Штрафы по НДФЛ </t>
  </si>
  <si>
    <t>182 1 01 02010 01 4000 110</t>
  </si>
  <si>
    <t>Штрафы по НДФЛ</t>
  </si>
  <si>
    <t>182 1 01 02020 01 0000 110</t>
  </si>
  <si>
    <t>Налог на доходы физ.лиц с доходов, полученных от осущ. деят.физ.лицами в качестве ИП</t>
  </si>
  <si>
    <t>182 1 01 02020 01 1000 110</t>
  </si>
  <si>
    <t>182 1 01 02020 01 2000 110</t>
  </si>
  <si>
    <t>Пени</t>
  </si>
  <si>
    <t>182 1 01 02020 01 3000 110</t>
  </si>
  <si>
    <t>Штрафы</t>
  </si>
  <si>
    <t>182 1 01 02022 01 4000 110</t>
  </si>
  <si>
    <t>182 1 01 02030 01 0000 110</t>
  </si>
  <si>
    <t>Налог на дох физ.лиц с доходов, полученных физ.лицами в соот.со ст.228 НК РФ</t>
  </si>
  <si>
    <t>182 1 01 02030 01 1000 110</t>
  </si>
  <si>
    <t>182 1 01 02040 01 0000 110</t>
  </si>
  <si>
    <t>НДФЛ, получ в виде выигрышей и призов</t>
  </si>
  <si>
    <t>182 1 01 02040 01 1000 110</t>
  </si>
  <si>
    <t>182 1 01 02040 01 2000 110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</si>
  <si>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</si>
  <si>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</si>
  <si>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182 1 03 02230 01 0000 110  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</si>
  <si>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</si>
  <si>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182 1 03 02240 01 0000 110</t>
  </si>
  <si>
    <t>Доходы от уплаты акцизов на моторные масла для дизельных и (или) карбюраторных (инжекторных) двигателей,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</si>
  <si>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182 1 03 02250 01 0000 110</t>
  </si>
  <si>
    <t>Доходы от уплаты акцизов на автомобильный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</si>
  <si>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</si>
  <si>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</si>
  <si>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182 1 05 00000 00 0000 000</t>
  </si>
  <si>
    <t>Налоги на совокупный доход</t>
  </si>
  <si>
    <t>182  1 05 03010 01 1000 110</t>
  </si>
  <si>
    <t>Единый сельскохозяйственный налог</t>
  </si>
  <si>
    <t>000 1 06 00000 00 0000 000</t>
  </si>
  <si>
    <t>Налоги на имущество</t>
  </si>
  <si>
    <t xml:space="preserve">182 1 06 01030 10 0000 110 </t>
  </si>
  <si>
    <t>Налог на имущество физических лиц</t>
  </si>
  <si>
    <t>182 1 06 01030 10 1000 110</t>
  </si>
  <si>
    <t>Налог на имущество физических лиц., взимаемый по ставкам, применяемым к объектам налогообл-я, расположенным в границах поселений</t>
  </si>
  <si>
    <t>182 1 06 01030 10 2000 110</t>
  </si>
  <si>
    <t>Пени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</si>
  <si>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182 1 06 04000 02 0000 110 </t>
  </si>
  <si>
    <t>Транспортный налог</t>
  </si>
  <si>
    <t>182 1 06 04012 02 1000 110</t>
  </si>
  <si>
    <t>Транспортный налог с физических лиц</t>
  </si>
  <si>
    <t>182 1 06 01030 10 3000 110</t>
  </si>
  <si>
    <t>Штраф по налогу на имущество физических лиц., взимаемый по ставкам, применяемым к объектам налогообл-я, расположенным в границах поселений</t>
  </si>
  <si>
    <t>182 1 06 01030 10 4000 110</t>
  </si>
  <si>
    <t>Штрафы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</si>
  <si>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182 1 06 06000 10 0000 110 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</si>
  <si>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</si>
  <si>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</si>
  <si>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</si>
  <si>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182 1 06 06033 10 1000 110</t>
  </si>
  <si>
    <t>182 1 06 06013 10 2000 110</t>
  </si>
  <si>
    <t>Пени по земельному налогу, взим.по ставке, уст пп1.п1. ст.394</t>
  </si>
  <si>
    <t>182 1 06 06013 10 3000 110</t>
  </si>
  <si>
    <t>Штрафы по земельному налогу, взим.по ставке, уст пп1.п1. ст.394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</si>
  <si>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</si>
  <si>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</si>
  <si>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182 1 06 06043 10 1000 110</t>
  </si>
  <si>
    <t>182 1 06 06023 10 2000 110</t>
  </si>
  <si>
    <t>Пени по земельному налогу, взим.по ставке, уст пп2.п1. ст.394</t>
  </si>
  <si>
    <t>182 1 06 06023 10 3000 110</t>
  </si>
  <si>
    <t>Штрафы по земельному налогу, взим.по ставке, уст пп2.п1. ст.394</t>
  </si>
  <si>
    <t xml:space="preserve">000 1 09 00000 00 0000 000 </t>
  </si>
  <si>
    <t xml:space="preserve"> </t>
  </si>
  <si>
    <t>182 1 09 04050 03 1000 110</t>
  </si>
  <si>
    <t>Земельный налог (по обязательсвам возникщим до 01.01.2006 г.)</t>
  </si>
  <si>
    <t>182 1 09 04050 03 2000 110</t>
  </si>
  <si>
    <t>Пени по земельному налогу (по обязательствам возникшим до 01.01.2006 г.)</t>
  </si>
  <si>
    <t>182 1 09 04050 03 3000 110</t>
  </si>
  <si>
    <t>Штрафы по земельному налогу (по обязательствам</t>
  </si>
  <si>
    <t>182 1 09 04053 10 2000 110</t>
  </si>
  <si>
    <t>182 1 09 04053 10 3000 110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</si>
  <si>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</si>
  <si>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</si>
  <si>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122 1 11 05013 10 0000 120</t>
  </si>
  <si>
    <t>Доходы, получаемые в виде арендной платы за земельные участки, гос.соб-ть на кот.не разграничена и кот.расположены в границах поселений а также средства от продажи права на заключение договоров аренды указанных земельных участков.</t>
  </si>
  <si>
    <t>122 1 11 05025 10 0000 120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</si>
  <si>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соб-ти поселений (за исключение земельных участков муниципальных бюджетных и автономных учреждений)</t>
  </si>
  <si>
    <t>122 1 11 05035 10 0000 120</t>
  </si>
  <si>
    <t>Доходы от сдачи имущества в аренду, нах.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</si>
  <si>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</si>
  <si>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(работ и компенсации затрат государства</t>
  </si>
  <si>
    <t>122 1 13 01995 10 0000 130</t>
  </si>
  <si>
    <t>Прочие доходы от оказания платных услуг (работ получателями средств бюджетов поселений)</t>
  </si>
  <si>
    <t>122 1 13 02995 10 0000 130</t>
  </si>
  <si>
    <t>Прочие доходы от компенсации затрат бюджетов поселений</t>
  </si>
  <si>
    <t>000 1 14 00000 00 0000 410</t>
  </si>
  <si>
    <t>Доходы от продажи материальных и нематериальных активов</t>
  </si>
  <si>
    <t>122  1 14 06013 10 0000 430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</si>
  <si>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</si>
  <si>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122 1 14 02052 10 0000 410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</si>
  <si>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</si>
  <si>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122  1 14 06025 10 0000 430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</si>
  <si>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</si>
  <si>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</si>
  <si>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</si>
  <si>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122 1 16 32000 10 0000 140</t>
  </si>
  <si>
    <t>Денежные взыскания, налагаемын в возмещение ущерба, причиненного в результате незаконного или не целевого использования бюджетных средств (в части бюджетов поселений)</t>
  </si>
  <si>
    <t>122 1 16 02020 02 0000 140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</si>
  <si>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</si>
  <si>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000 1 17 00000 00 0000 000</t>
  </si>
  <si>
    <t>Прочие неналоговые доходы</t>
  </si>
  <si>
    <t>122 1 17 05050 10 0000 180</t>
  </si>
  <si>
    <t xml:space="preserve">Прочие неналоговые доходы местных бюджетов </t>
  </si>
  <si>
    <t>152 1 17 01050 10 0000 180</t>
  </si>
  <si>
    <t>Невыясненные поступления</t>
  </si>
  <si>
    <t>000 2 00 00000 00 0000 000</t>
  </si>
  <si>
    <t>Безвозмездные поступления</t>
  </si>
  <si>
    <t>000 2 02 00000 00 0000 000</t>
  </si>
  <si>
    <t>От других бюджетов бюджетной системы</t>
  </si>
  <si>
    <t>152 2 02 15002 10 0000 150</t>
  </si>
  <si>
    <t>Дотации на поддержку мер по обеспечению сбаланнсированности бюджетов</t>
  </si>
  <si>
    <t>152 2 02 16001 10 0000 150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</si>
  <si>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</si>
  <si>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152 2 02 25243 10 0000 150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</si>
  <si>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</si>
  <si>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152 2 02 29999 10 0000 150</t>
  </si>
  <si>
    <t>Прочие субсидии бюджетам поселений</t>
  </si>
  <si>
    <t>152 2 02 25555 10 0000 150</t>
  </si>
  <si>
    <t>Субсидии бюджетам сельских поселений на реализацию программ формирования современной городской среды</t>
  </si>
  <si>
    <t>152 2 02 40014 10 0000 150</t>
  </si>
  <si>
    <t>Межбюджетные трансферты, передаваемые бюджетам сельских поселений на выполнение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</si>
  <si>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152 2 02 35118 10 0000 150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</si>
  <si>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</si>
  <si>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152 2 02 30024 10 0000 150</t>
  </si>
  <si>
    <t>Субвенции бюджетам поселений на выполнение передаваемых полномочий субъектов РФ</t>
  </si>
  <si>
    <t>152 2 02 04999 10 0000 151</t>
  </si>
  <si>
    <t>Иные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</si>
  <si>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трасферты, передаваемые бюджетам поселений</t>
  </si>
  <si>
    <t>000 3 00 00000 00 0000 000</t>
  </si>
  <si>
    <t>Доходы от предпр. и иной прин. дох. деят-ти</t>
  </si>
  <si>
    <t>122 3 02 00000 00 0000 130</t>
  </si>
  <si>
    <t>Рыночные продажи товаров и услуг</t>
  </si>
  <si>
    <t>122 3 02 01050 10 0000 130</t>
  </si>
  <si>
    <t>Доходы от продажи услуг, оказываемых учреждениями, находящимися в ведении органов местного самоуправления</t>
  </si>
  <si>
    <t>122 3 03 00000 00 0000 180</t>
  </si>
  <si>
    <t>Безвозмездные поступления от предпринимат-ой и иной иной приносящей доход деятельности</t>
  </si>
  <si>
    <t>122 3 03 02050 10 0000 180</t>
  </si>
  <si>
    <t>Прочие безвозмездные поступления учреждениям, нах-ся в ведении органов местного самоуправления</t>
  </si>
  <si>
    <t>ВСЕГО ДОХОДОВ</t>
  </si>
  <si>
    <t>Приложение 4</t>
  </si>
  <si>
    <t>к Решению Думы МО "Бохан"</t>
  </si>
  <si>
    <t>плановый период 2024 и 2025 годов"</t>
  </si>
  <si>
    <t xml:space="preserve">РАСПРЕДЕЛЕНИЕ   БЮДЖЕТНЫХ АССИГНОВАНИЙ </t>
  </si>
  <si>
    <t xml:space="preserve">ПО РАЗДЕЛАМ И ПОДРАЗДЕЛАМ ФУНКЦИОНАЛЬНОЙ КЛАССИФИКАЦИИ РАСХОДОВ БЮДЖЕТА </t>
  </si>
  <si>
    <t>МУНИЦИПАЛЬНОГО ОБРАЗОВАНИЯ "БОХАН" НА  2023 ГОД И ПЛАНОВЫЙ ПЕРИОД 2024 и 2025 ГОДОВ</t>
  </si>
  <si>
    <t>(тыс. рублей)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</si>
  <si>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</si>
  <si>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</si>
  <si>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</si>
  <si>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</si>
  <si>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</si>
  <si>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</si>
  <si>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</si>
  <si>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</si>
  <si>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</si>
  <si>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</si>
  <si>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</si>
  <si>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</si>
  <si>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</si>
  <si>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</si>
  <si>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</si>
  <si>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</si>
  <si>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</si>
  <si>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</si>
  <si>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</si>
  <si>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</si>
  <si>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</si>
  <si>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</si>
  <si>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</si>
  <si>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</si>
  <si>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Дорожное хозяйство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</si>
  <si>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</si>
  <si>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</si>
  <si>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</si>
  <si>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</si>
  <si>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</si>
  <si>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</si>
  <si>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</si>
  <si>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</si>
  <si>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</si>
  <si>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</si>
  <si>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</si>
  <si>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</si>
  <si>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ОБСЛУЖИВАНИЕ ГОСУДАРТСВЕННОГО И МУНИЦИПАЛЬНОГО ДОЛГА</t>
  </si>
  <si>
    <t>00</t>
  </si>
  <si>
    <t>Обслуживание государственного (муниципального) внутреннего долга</t>
  </si>
  <si>
    <t>Межбюджетные трансферты</t>
  </si>
  <si>
    <t>14</t>
  </si>
  <si>
    <t xml:space="preserve"> Иные межбюджетные трансферты</t>
  </si>
  <si>
    <t>ИТОГО РАСХОДОВ</t>
  </si>
  <si>
    <t>Приложение 5</t>
  </si>
  <si>
    <t xml:space="preserve">к решению Думы МО "Бохан" </t>
  </si>
  <si>
    <t>плановый период 2024 и 2025 годов</t>
  </si>
  <si>
    <t>Ведомственная структура расходов бюджета МО "Бохан" на 2023 год и плановый период 2024 и 2025 годов</t>
  </si>
  <si>
    <t>(по главным распорядителям средств бюджета МО "Бохан", разделам, подразделам, целевым статьям(муниципальным программам и непрограммным направлениям деятельсности) группам видов расходов классификации расходов бюджетов)</t>
  </si>
  <si>
    <t>(руб.)</t>
  </si>
  <si>
    <t xml:space="preserve">   Наименование</t>
  </si>
  <si>
    <t xml:space="preserve"> Коды ведомственной  классификации</t>
  </si>
  <si>
    <t>План,</t>
  </si>
  <si>
    <t>план   1 квартал</t>
  </si>
  <si>
    <t>факт на 1.04.06</t>
  </si>
  <si>
    <t>% исполнения</t>
  </si>
  <si>
    <t>Факт</t>
  </si>
  <si>
    <t>Факт на 01.10.2011г.</t>
  </si>
  <si>
    <t>% исп</t>
  </si>
  <si>
    <t>факт на 01.04.2012г.</t>
  </si>
  <si>
    <t>в т.ч. условно утвержденные расходы 2,5%</t>
  </si>
  <si>
    <t>в т.ч. условно утвержденные расходы 5%</t>
  </si>
  <si>
    <t>ГРБС</t>
  </si>
  <si>
    <t>РЗ</t>
  </si>
  <si>
    <t>ЦСР</t>
  </si>
  <si>
    <t>ВР</t>
  </si>
  <si>
    <t>КЭК</t>
  </si>
  <si>
    <t>тыс.руб.</t>
  </si>
  <si>
    <t>руб.</t>
  </si>
  <si>
    <t>на 1.03.06.</t>
  </si>
  <si>
    <t>исп</t>
  </si>
  <si>
    <t>на 01.10.2007</t>
  </si>
  <si>
    <t>ВСЕГО</t>
  </si>
  <si>
    <t>Администрация муниципального образования "Бохан"</t>
  </si>
  <si>
    <t>122</t>
  </si>
  <si>
    <t>Непрограммные направления деятельности органов власти муниципального образования</t>
  </si>
  <si>
    <t>800 00 00000</t>
  </si>
  <si>
    <t>000</t>
  </si>
  <si>
    <t>Непрограммные мероприятия</t>
  </si>
  <si>
    <t>210</t>
  </si>
  <si>
    <t>Обеспечение деятельности главы муниципального образования</t>
  </si>
  <si>
    <t>801 00 80010</t>
  </si>
  <si>
    <t>211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</si>
  <si>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</si>
  <si>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</si>
  <si>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</si>
  <si>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</si>
  <si>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  Фонд оплаты труда государственных (муниципальных) органов</t>
  </si>
  <si>
    <t>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</si>
  <si>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</si>
  <si>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</si>
  <si>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</si>
  <si>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</si>
  <si>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801 02 80020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</si>
  <si>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</si>
  <si>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</si>
  <si>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</si>
  <si>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</si>
  <si>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</si>
  <si>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для обеспечения государственных (муниципальных) нужд</t>
  </si>
  <si>
    <t>244</t>
  </si>
  <si>
    <t>212</t>
  </si>
  <si>
    <t>Выполнение функций органами местного самоуправления</t>
  </si>
  <si>
    <t>8010080010</t>
  </si>
  <si>
    <t>200</t>
  </si>
  <si>
    <t>Закупка энергетических ресурсов</t>
  </si>
  <si>
    <t>247</t>
  </si>
  <si>
    <t>Специальные расходы</t>
  </si>
  <si>
    <t>880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</si>
  <si>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"Бохан", а также непрограммным направлениям расходов органов местного самоуправления МО "Бохан"</t>
  </si>
  <si>
    <t>801 00 80020</t>
  </si>
  <si>
    <t>Иные бюджетные ассигнования</t>
  </si>
  <si>
    <t>800</t>
  </si>
  <si>
    <t xml:space="preserve">13 </t>
  </si>
  <si>
    <t>801 00 00000</t>
  </si>
  <si>
    <t>801 00 73150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</si>
  <si>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</si>
  <si>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</si>
  <si>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</si>
  <si>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801 00 80022</t>
  </si>
  <si>
    <t>851</t>
  </si>
  <si>
    <t>Уплата прочих налогов, сборов</t>
  </si>
  <si>
    <t>852</t>
  </si>
  <si>
    <t>Уплата иных платежей</t>
  </si>
  <si>
    <t>853</t>
  </si>
  <si>
    <t>Мобилизационная и вневойсковая подготовка</t>
  </si>
  <si>
    <t xml:space="preserve">Расходы на выплаты по оплате труда работников органов местного самоуправления </t>
  </si>
  <si>
    <t>801 00 51180</t>
  </si>
  <si>
    <t>НАЦИОНАЛЬНАЯ БЕЗОПАСТНОСТЬ И ПРАВООХРАНИТЕЛЬНАЯ ДЕЯТЕЛЬНОСТЬ</t>
  </si>
  <si>
    <t>790 00 00000</t>
  </si>
  <si>
    <t>Непрограммные расходы</t>
  </si>
  <si>
    <t>801 00 80120</t>
  </si>
  <si>
    <t>Транспорт</t>
  </si>
  <si>
    <t>Программа "Развитие транспорного обслуживания населения МО "Бохан" на 2017-2019 годы"</t>
  </si>
  <si>
    <t>790 00 80061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</si>
  <si>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</si>
  <si>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</si>
  <si>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</si>
  <si>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Муниципальные целевые программы</t>
  </si>
  <si>
    <t>Программа "Развитие сети автомобильных дорог общего пользования местного значения в муниципальном образовании "Бохан" на 2021-2023гг"</t>
  </si>
  <si>
    <t>790 00 80060</t>
  </si>
  <si>
    <t>Увеличение стоимости основных средств</t>
  </si>
  <si>
    <t>109</t>
  </si>
  <si>
    <t>001 00 00</t>
  </si>
  <si>
    <t>006</t>
  </si>
  <si>
    <t>310</t>
  </si>
  <si>
    <t>Увеличение стоимости  материальных запасов</t>
  </si>
  <si>
    <t>340</t>
  </si>
  <si>
    <t>Приобретение кот.-печн.топлива</t>
  </si>
  <si>
    <t>Медикаменты и перев.ср-ва</t>
  </si>
  <si>
    <t>Горючесмазочные ср-ва</t>
  </si>
  <si>
    <t>Материальные запасы</t>
  </si>
  <si>
    <t>Прочие расходы</t>
  </si>
  <si>
    <t>000 00 00</t>
  </si>
  <si>
    <t>Проведение выборов главы муниципального образования</t>
  </si>
  <si>
    <t>020 00 03</t>
  </si>
  <si>
    <t>500</t>
  </si>
  <si>
    <t>290</t>
  </si>
  <si>
    <t>790 00 80160</t>
  </si>
  <si>
    <t>801 00 80150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</si>
  <si>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</si>
  <si>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801 00 80180</t>
  </si>
  <si>
    <t>811</t>
  </si>
  <si>
    <t>Муниципальная программа "Чистая вода"</t>
  </si>
  <si>
    <t>Бюджетные инвестиции в объекты капитального строительства государственной (муниципальной) собственности</t>
  </si>
  <si>
    <t>79A F552430</t>
  </si>
  <si>
    <t>414</t>
  </si>
  <si>
    <t>Муниципальная программа "Благоустройство муниципального образования «Бохан» на 2023-2025 годы"</t>
  </si>
  <si>
    <t>Муниципальная программа "Формирование комфортной городской среды в МО "Бохан" на 2018-2024гг"</t>
  </si>
  <si>
    <t>790 F2 55551</t>
  </si>
  <si>
    <t>Мероприятия в рамках программы "Реализация мероприятий перечня проектов народных инициатив"</t>
  </si>
  <si>
    <t>790 00 S2370</t>
  </si>
  <si>
    <t>КУЛЬТУРА И КИНЕМАТОГРАФИЯ</t>
  </si>
  <si>
    <t xml:space="preserve">Культура </t>
  </si>
  <si>
    <t>Программа "Развитие культуры муниципального образования "Бохан" на 2023-2025 годы"</t>
  </si>
  <si>
    <t>Основное мероприятие "Обеспечение деятельности домов культуры "</t>
  </si>
  <si>
    <t>790 00 80110</t>
  </si>
  <si>
    <t>241</t>
  </si>
  <si>
    <t xml:space="preserve">Предоставление субсидий бюджетным, автономным и иным некоммерческим организациям </t>
  </si>
  <si>
    <t>790 00 80111</t>
  </si>
  <si>
    <t>611</t>
  </si>
  <si>
    <t>Муниципальная программа "Укрепление материально-технической базы МБУК "СКЦ МО "Бохан"</t>
  </si>
  <si>
    <t>790 00 000000</t>
  </si>
  <si>
    <t>Закупка товаров, работ, услуг в целях капитального ремонта государственного (муниципального) имущества»</t>
  </si>
  <si>
    <t>790 00 S2120</t>
  </si>
  <si>
    <t>243</t>
  </si>
  <si>
    <t>Основное мероприятие "Обеспечение деятельности библиотек"</t>
  </si>
  <si>
    <t>790 00 80112</t>
  </si>
  <si>
    <t xml:space="preserve">Выплата пенсии за выслугу лет гражданам, замещавшим должности муниципальной службы </t>
  </si>
  <si>
    <t>801 04 80181</t>
  </si>
  <si>
    <t>Социальное обеспечение и иные выплаты населению</t>
  </si>
  <si>
    <t>300</t>
  </si>
  <si>
    <t>Обслуживание государственного и муниципального долга</t>
  </si>
  <si>
    <t>801 00 80023</t>
  </si>
  <si>
    <t>700</t>
  </si>
  <si>
    <t>МЕЖБЮДЖЕТНЫЕ ТРАНСФЕРТЫ ОБЩЕГО ХАРАКТЕРА БЮДЖЕТАМ БЮДЖЕТНОЙ СИСТЕМЫ РФ</t>
  </si>
  <si>
    <t>799 00 00000</t>
  </si>
  <si>
    <t>799 80 02011</t>
  </si>
  <si>
    <t>Прочие межбюджетные трансферты общего характера</t>
  </si>
  <si>
    <t>540</t>
  </si>
  <si>
    <t>Финансовый отдел администрации МО "Бохан"</t>
  </si>
  <si>
    <t>152</t>
  </si>
  <si>
    <t>Обеспечение деятельности финансовых, налоговых и таможенных органов и органов надзора</t>
  </si>
  <si>
    <t>801 00 80021</t>
  </si>
  <si>
    <t>Национальная экономика</t>
  </si>
  <si>
    <t>801 00 73110</t>
  </si>
  <si>
    <t xml:space="preserve"> 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</si>
  <si>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</si>
  <si>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6</t>
  </si>
  <si>
    <t/>
  </si>
  <si>
    <t>Распределение бюджетных ассигнований 
из бюджета муниципального образования "Бохан"по муниципальным программам 
и непрограммным направлениям деятельности на плановый период 2023-2025 годов</t>
  </si>
  <si>
    <t>(рублей)</t>
  </si>
  <si>
    <t>ведомство</t>
  </si>
  <si>
    <t>Целевая статья</t>
  </si>
  <si>
    <t>сумма</t>
  </si>
  <si>
    <t>1</t>
  </si>
  <si>
    <t>Муниципальные программы</t>
  </si>
  <si>
    <t>0000000000</t>
  </si>
  <si>
    <t>Муниципальная программа "По вопросам обеспечения первичных мер пожарной безопасности на территории МО "Бохан" на 2020-2022 годы</t>
  </si>
  <si>
    <t>Администрация муниципального образования</t>
  </si>
  <si>
    <t>7900000000</t>
  </si>
  <si>
    <t>Мероприятия по обеспечению первичных мер пожарной безопасности</t>
  </si>
  <si>
    <t>7900080120</t>
  </si>
  <si>
    <t>Муниципальная программа "Развитие сети автомобильных дорог общего пользования местного значения в муниципальном образовании "Бохан" на 2021-2023гг"</t>
  </si>
  <si>
    <t>Мероприятия по капитальному и текущему ремонту автомобильных дорог</t>
  </si>
  <si>
    <t>7900080060</t>
  </si>
  <si>
    <t>7900080160</t>
  </si>
  <si>
    <t>79000S2370</t>
  </si>
  <si>
    <t>Муниципальная программа "Благоустройство территории муниципального образования "Бохан" на 2020-2022гг."</t>
  </si>
  <si>
    <t>Прочие мероприятия в рамках муниципальной программы  "Благоустройство территории муниципального образования "Бохан" на 2020-2022гг."</t>
  </si>
  <si>
    <t>Муниципальная программа "Формирование комфортной городской среды в МО "Бохан" на 2018-2024гг.""</t>
  </si>
  <si>
    <t>Мероприятия в рамках программы</t>
  </si>
  <si>
    <t>790F255551</t>
  </si>
  <si>
    <t>Муниципальная программа "Чистая вода в МО "Бохан" на 2019-2024гг."</t>
  </si>
  <si>
    <t>Мероприятия в рамках программы "Строительство централизованной системы водоснабжения в п.Бохан"</t>
  </si>
  <si>
    <t>79AF552430</t>
  </si>
  <si>
    <t>Муниципальная программа "Развитие культры в муниципальном образовании "Бохан" на 2023-2025 годы"</t>
  </si>
  <si>
    <t>Мероприятия в рамках Муниципальной программы "Развитие культры в муниципальном образовании "Бохан" на 2023-2025 годы</t>
  </si>
  <si>
    <t>7900080110</t>
  </si>
  <si>
    <t>Муниципальная программа "Укрепление материально-технической базы МБУК СКЦ МО "Бохан" на 2018-2023 годы"</t>
  </si>
  <si>
    <t>79000S2120</t>
  </si>
  <si>
    <t>Мероприятия в рамках развития физической культуры и спорта</t>
  </si>
  <si>
    <t>7900080090</t>
  </si>
  <si>
    <t>Мероприятия непрограммных направлений деятельности органов муниципального образования</t>
  </si>
  <si>
    <t>8000000000</t>
  </si>
  <si>
    <t>Глава муниципального образования</t>
  </si>
  <si>
    <t>Руководство и управление в сфере установленных функций органов местного самоуправления (Администрация  МО "Бохан")</t>
  </si>
  <si>
    <t>8010280020</t>
  </si>
  <si>
    <t>Осуществление первичного воинского учета на территориях, где отсутствуют военные комиссариаты</t>
  </si>
  <si>
    <t>8010051180</t>
  </si>
  <si>
    <t>Выплата пенсии за выслугу лет гражданам, замещавшим должности муниципальной службы</t>
  </si>
  <si>
    <t>8010480181</t>
  </si>
  <si>
    <t>Дорожный фонд</t>
  </si>
  <si>
    <t>8010080060</t>
  </si>
  <si>
    <t>8010080160</t>
  </si>
  <si>
    <t>Прочие МБТ по переданным полномочиям</t>
  </si>
  <si>
    <t>7998002011</t>
  </si>
  <si>
    <t>8010080180</t>
  </si>
  <si>
    <t>Руководство и управление в сфере установленных функций органов местного самоуправления (Финансовый отдел МО "Бохан")</t>
  </si>
  <si>
    <t>8010080021</t>
  </si>
  <si>
    <t>Реализация полномочий в сфере по установлению тарифов по водоснабжению и водоотведению</t>
  </si>
  <si>
    <t>8010073110</t>
  </si>
  <si>
    <t>Всего расходов:</t>
  </si>
  <si>
    <t>Приложение 7</t>
  </si>
  <si>
    <t xml:space="preserve">Источники финансирования дефицита бюджета МО "Бохан" на 2023 год и плановый период 2024 и 2025 годов              </t>
  </si>
  <si>
    <t>тыс.рублей</t>
  </si>
  <si>
    <t>Код бюджетной классификации</t>
  </si>
  <si>
    <t>2023 год</t>
  </si>
  <si>
    <t>2016 год</t>
  </si>
  <si>
    <t>2024 год</t>
  </si>
  <si>
    <t>2025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</si>
  <si>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</si>
  <si>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</si>
  <si>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</si>
  <si>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001 01 02 00 00 00 0000 000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</si>
  <si>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</si>
  <si>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</si>
  <si>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поселений в валюте Российской Федерации</t>
  </si>
  <si>
    <t>000 01 02 00 00 10 0000 710</t>
  </si>
  <si>
    <t>Изменение 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</si>
  <si>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</si>
  <si>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</si>
  <si>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</si>
  <si>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</si>
  <si>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</si>
  <si>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</si>
  <si>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</si>
  <si>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</si>
  <si>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</si>
  <si>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 xml:space="preserve">Уменьшение остатков средств бюджетов </t>
  </si>
  <si>
    <t>000 01 05 00 00 00 0000 600</t>
  </si>
  <si>
    <t>Умельшение прочих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</si>
  <si>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</si>
  <si>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</si>
  <si>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</si>
  <si>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</si>
  <si>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</si>
  <si>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Остатки денежных средств учитываются в источниках финансирования дефицита бюджета по итогам годового отчета об исполнении местного бюджета.</t>
  </si>
  <si>
    <t xml:space="preserve">«О внесении изменений бюджет МО "Бохан" на 2023 год " </t>
  </si>
  <si>
    <t>Транспортный каркас</t>
  </si>
  <si>
    <t>790 00 S2916</t>
  </si>
  <si>
    <t>79000S2916</t>
  </si>
  <si>
    <t xml:space="preserve">"О  внесении изменений в бюджет МО "Бохан" на 2023 год и </t>
  </si>
  <si>
    <t xml:space="preserve">"О внесении изменений в бюджет МО "Бохан" на 2023 год и </t>
  </si>
  <si>
    <t>остаток</t>
  </si>
  <si>
    <t>152 2 07 05030 10 0000 150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</si>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</sst>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</font>
    <font>
      <b/>
      <sz val="11"/>
      <color indexed="8"/>
      <name val="Times New Roman"/>
      <family val="1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Сyr"/>
      <charset val="204"/>
    </font>
    <font>
      <sz val="10"/>
      <name val="Arial С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b/>
      <i/>
      <sz val="10"/>
      <name val="Arial Cyr"/>
      <family val="2"/>
      <charset val="204"/>
    </font>
    <font>
      <sz val="11"/>
      <color indexed="8"/>
      <name val="Calibri"/>
      <family val="2"/>
    </font>
    <font>
      <b/>
      <sz val="10"/>
      <color indexed="8"/>
      <name val="Arial Cyr"/>
    </font>
    <font>
      <sz val="10"/>
      <color indexed="8"/>
      <name val="Arial Cyr"/>
    </font>
    <font>
      <sz val="10"/>
      <name val="Arial Cyr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9"/>
      <name val="Arial Cyr"/>
      <charset val="204"/>
    </font>
    <font>
      <b/>
      <sz val="9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4">
    <xf numFmtId="0" fontId="0" fillId="0" borderId="0"/>
    <xf numFmtId="49" fontId="27" fillId="0" borderId="16">
      <alignment horizontal="center"/>
    </xf>
    <xf numFmtId="0" fontId="30" fillId="0" borderId="17">
      <alignment horizontal="left" wrapText="1" indent="2"/>
    </xf>
    <xf numFmtId="0" fontId="32" fillId="0" borderId="0"/>
    <xf numFmtId="0" fontId="27" fillId="0" borderId="18">
      <alignment horizontal="left" wrapText="1" indent="2"/>
    </xf>
    <xf numFmtId="49" fontId="27" fillId="0" borderId="19">
      <alignment horizontal="center"/>
    </xf>
    <xf numFmtId="0" fontId="33" fillId="0" borderId="20">
      <alignment vertical="top" wrapText="1"/>
    </xf>
    <xf numFmtId="49" fontId="34" fillId="0" borderId="20">
      <alignment horizontal="center" vertical="top" shrinkToFit="1"/>
    </xf>
    <xf numFmtId="4" fontId="34" fillId="2" borderId="20">
      <alignment horizontal="right" vertical="top" shrinkToFit="1"/>
    </xf>
    <xf numFmtId="4" fontId="27" fillId="0" borderId="16">
      <alignment horizontal="right"/>
    </xf>
    <xf numFmtId="4" fontId="27" fillId="0" borderId="18">
      <alignment horizontal="right"/>
    </xf>
    <xf numFmtId="0" fontId="27" fillId="0" borderId="21">
      <alignment horizontal="left" wrapText="1" indent="2"/>
    </xf>
    <xf numFmtId="0" fontId="27" fillId="0" borderId="17">
      <alignment horizontal="left" wrapText="1" indent="2"/>
    </xf>
    <xf numFmtId="0" fontId="27" fillId="0" borderId="17">
      <alignment horizontal="left" wrapText="1" indent="2"/>
    </xf>
    <xf numFmtId="0" fontId="14" fillId="0" borderId="0"/>
    <xf numFmtId="0" fontId="14" fillId="0" borderId="0"/>
    <xf numFmtId="0" fontId="1" fillId="0" borderId="0"/>
    <xf numFmtId="0" fontId="35" fillId="0" borderId="0"/>
    <xf numFmtId="0" fontId="36" fillId="0" borderId="0"/>
    <xf numFmtId="0" fontId="2" fillId="0" borderId="0"/>
    <xf numFmtId="0" fontId="2" fillId="0" borderId="0"/>
    <xf numFmtId="0" fontId="14" fillId="0" borderId="0"/>
    <xf numFmtId="9" fontId="2" fillId="0" borderId="0" applyFont="0" applyFill="0" applyBorder="0" applyAlignment="0" applyProtection="0"/>
    <xf numFmtId="0" fontId="37" fillId="0" borderId="0"/>
  </cellStyleXfs>
  <cellXfs count="726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0" fontId="0" fillId="0" borderId="2" xfId="0" applyFill="1" applyBorder="1"/>
    <xf numFmtId="2" fontId="0" fillId="0" borderId="2" xfId="0" applyNumberFormat="1" applyFill="1" applyBorder="1"/>
    <xf numFmtId="164" fontId="2" fillId="0" borderId="6" xfId="0" applyNumberFormat="1" applyFont="1" applyFill="1" applyBorder="1" applyAlignment="1">
      <alignment horizontal="right"/>
    </xf>
    <xf numFmtId="0" fontId="0" fillId="0" borderId="2" xfId="0" applyBorder="1"/>
    <xf numFmtId="0" fontId="2" fillId="0" borderId="2" xfId="0" applyFont="1" applyFill="1" applyBorder="1" applyAlignment="1">
      <alignment horizontal="right"/>
    </xf>
    <xf numFmtId="164" fontId="5" fillId="0" borderId="2" xfId="0" applyNumberFormat="1" applyFont="1" applyFill="1" applyBorder="1"/>
    <xf numFmtId="164" fontId="0" fillId="0" borderId="2" xfId="0" applyNumberFormat="1" applyFill="1" applyBorder="1"/>
    <xf numFmtId="0" fontId="1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164" fontId="0" fillId="0" borderId="2" xfId="0" applyNumberFormat="1" applyBorder="1"/>
    <xf numFmtId="0" fontId="2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3" xfId="0" applyNumberFormat="1" applyFont="1" applyFill="1" applyBorder="1"/>
    <xf numFmtId="0" fontId="5" fillId="0" borderId="3" xfId="0" applyFont="1" applyFill="1" applyBorder="1"/>
    <xf numFmtId="2" fontId="5" fillId="0" borderId="3" xfId="0" applyNumberFormat="1" applyFont="1" applyFill="1" applyBorder="1"/>
    <xf numFmtId="0" fontId="11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4" fontId="0" fillId="0" borderId="3" xfId="0" applyNumberFormat="1" applyFill="1" applyBorder="1"/>
    <xf numFmtId="0" fontId="0" fillId="0" borderId="3" xfId="0" applyFill="1" applyBorder="1"/>
    <xf numFmtId="2" fontId="0" fillId="0" borderId="3" xfId="0" applyNumberFormat="1" applyFill="1" applyBorder="1"/>
    <xf numFmtId="2" fontId="0" fillId="0" borderId="2" xfId="0" applyNumberFormat="1" applyBorder="1"/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164" fontId="13" fillId="0" borderId="2" xfId="0" applyNumberFormat="1" applyFont="1" applyFill="1" applyBorder="1"/>
    <xf numFmtId="2" fontId="13" fillId="0" borderId="2" xfId="0" applyNumberFormat="1" applyFont="1" applyFill="1" applyBorder="1"/>
    <xf numFmtId="0" fontId="0" fillId="0" borderId="2" xfId="0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2" fontId="13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15" fillId="0" borderId="2" xfId="0" applyNumberFormat="1" applyFont="1" applyFill="1" applyBorder="1"/>
    <xf numFmtId="0" fontId="16" fillId="0" borderId="2" xfId="0" applyFont="1" applyFill="1" applyBorder="1" applyAlignment="1">
      <alignment horizontal="left" wrapText="1"/>
    </xf>
    <xf numFmtId="164" fontId="17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 wrapText="1"/>
    </xf>
    <xf numFmtId="164" fontId="19" fillId="0" borderId="1" xfId="0" applyNumberFormat="1" applyFont="1" applyFill="1" applyBorder="1" applyAlignment="1">
      <alignment horizontal="right"/>
    </xf>
    <xf numFmtId="164" fontId="19" fillId="0" borderId="8" xfId="0" applyNumberFormat="1" applyFont="1" applyFill="1" applyBorder="1" applyAlignment="1">
      <alignment horizontal="right"/>
    </xf>
    <xf numFmtId="2" fontId="19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164" fontId="5" fillId="0" borderId="9" xfId="0" applyNumberFormat="1" applyFont="1" applyFill="1" applyBorder="1"/>
    <xf numFmtId="164" fontId="0" fillId="0" borderId="9" xfId="0" applyNumberFormat="1" applyFill="1" applyBorder="1"/>
    <xf numFmtId="2" fontId="0" fillId="0" borderId="1" xfId="0" applyNumberFormat="1" applyFill="1" applyBorder="1"/>
    <xf numFmtId="164" fontId="1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0" fontId="18" fillId="0" borderId="10" xfId="0" applyFont="1" applyFill="1" applyBorder="1" applyAlignment="1">
      <alignment horizontal="left" wrapText="1"/>
    </xf>
    <xf numFmtId="164" fontId="1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5" fillId="0" borderId="10" xfId="0" applyNumberFormat="1" applyFont="1" applyFill="1" applyBorder="1"/>
    <xf numFmtId="0" fontId="0" fillId="0" borderId="10" xfId="0" applyFill="1" applyBorder="1"/>
    <xf numFmtId="164" fontId="0" fillId="0" borderId="10" xfId="0" applyNumberFormat="1" applyFill="1" applyBorder="1"/>
    <xf numFmtId="0" fontId="7" fillId="0" borderId="2" xfId="0" applyFont="1" applyFill="1" applyBorder="1" applyAlignment="1">
      <alignment horizontal="left"/>
    </xf>
    <xf numFmtId="164" fontId="20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164" fontId="2" fillId="0" borderId="2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16" fillId="0" borderId="11" xfId="0" applyFont="1" applyFill="1" applyBorder="1" applyAlignment="1">
      <alignment horizontal="left"/>
    </xf>
    <xf numFmtId="164" fontId="20" fillId="0" borderId="3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21" fillId="0" borderId="2" xfId="0" applyFont="1" applyBorder="1" applyAlignment="1">
      <alignment horizontal="justify" vertical="top" wrapText="1"/>
    </xf>
    <xf numFmtId="0" fontId="21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/>
    <xf numFmtId="0" fontId="9" fillId="0" borderId="2" xfId="0" applyFont="1" applyBorder="1"/>
    <xf numFmtId="0" fontId="22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right"/>
    </xf>
    <xf numFmtId="0" fontId="10" fillId="0" borderId="2" xfId="0" applyFont="1" applyBorder="1"/>
    <xf numFmtId="0" fontId="2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/>
    </xf>
    <xf numFmtId="164" fontId="0" fillId="0" borderId="2" xfId="0" applyNumberFormat="1" applyFont="1" applyFill="1" applyBorder="1"/>
    <xf numFmtId="0" fontId="0" fillId="0" borderId="2" xfId="0" applyFont="1" applyFill="1" applyBorder="1"/>
    <xf numFmtId="2" fontId="0" fillId="0" borderId="2" xfId="0" applyNumberFormat="1" applyFont="1" applyFill="1" applyBorder="1"/>
    <xf numFmtId="49" fontId="10" fillId="0" borderId="2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24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/>
    </xf>
    <xf numFmtId="0" fontId="25" fillId="0" borderId="2" xfId="0" applyFont="1" applyFill="1" applyBorder="1" applyAlignment="1">
      <alignment wrapText="1"/>
    </xf>
    <xf numFmtId="164" fontId="26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/>
    <xf numFmtId="49" fontId="24" fillId="0" borderId="2" xfId="0" applyNumberFormat="1" applyFont="1" applyFill="1" applyBorder="1" applyAlignment="1"/>
    <xf numFmtId="0" fontId="21" fillId="0" borderId="0" xfId="0" applyFont="1" applyAlignment="1">
      <alignment wrapText="1"/>
    </xf>
    <xf numFmtId="0" fontId="2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13" xfId="0" applyNumberFormat="1" applyFill="1" applyBorder="1"/>
    <xf numFmtId="3" fontId="11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4" fontId="0" fillId="0" borderId="4" xfId="0" applyNumberFormat="1" applyFill="1" applyBorder="1"/>
    <xf numFmtId="0" fontId="25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49" fontId="28" fillId="0" borderId="16" xfId="1" applyFont="1" applyAlignment="1" applyProtection="1">
      <alignment horizontal="left"/>
    </xf>
    <xf numFmtId="0" fontId="0" fillId="0" borderId="6" xfId="0" applyFill="1" applyBorder="1" applyAlignment="1">
      <alignment horizontal="right"/>
    </xf>
    <xf numFmtId="164" fontId="0" fillId="0" borderId="8" xfId="0" applyNumberFormat="1" applyFill="1" applyBorder="1"/>
    <xf numFmtId="0" fontId="29" fillId="0" borderId="2" xfId="0" applyFont="1" applyBorder="1" applyAlignment="1">
      <alignment wrapText="1"/>
    </xf>
    <xf numFmtId="0" fontId="21" fillId="0" borderId="2" xfId="0" applyFont="1" applyFill="1" applyBorder="1" applyAlignment="1">
      <alignment horizontal="left"/>
    </xf>
    <xf numFmtId="0" fontId="29" fillId="0" borderId="17" xfId="2" applyNumberFormat="1" applyFont="1" applyAlignment="1" applyProtection="1">
      <alignment horizontal="left" wrapText="1"/>
    </xf>
    <xf numFmtId="0" fontId="20" fillId="0" borderId="2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164" fontId="5" fillId="0" borderId="1" xfId="0" applyNumberFormat="1" applyFont="1" applyFill="1" applyBorder="1"/>
    <xf numFmtId="0" fontId="0" fillId="0" borderId="8" xfId="0" applyFill="1" applyBorder="1"/>
    <xf numFmtId="0" fontId="0" fillId="0" borderId="1" xfId="0" applyFill="1" applyBorder="1"/>
    <xf numFmtId="164" fontId="0" fillId="0" borderId="6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4" fontId="0" fillId="0" borderId="11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 wrapText="1"/>
    </xf>
    <xf numFmtId="0" fontId="0" fillId="0" borderId="11" xfId="0" applyFill="1" applyBorder="1"/>
    <xf numFmtId="164" fontId="5" fillId="0" borderId="4" xfId="0" applyNumberFormat="1" applyFont="1" applyFill="1" applyBorder="1"/>
    <xf numFmtId="0" fontId="17" fillId="0" borderId="2" xfId="0" applyFont="1" applyFill="1" applyBorder="1" applyAlignment="1">
      <alignment horizontal="left"/>
    </xf>
    <xf numFmtId="0" fontId="31" fillId="0" borderId="2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164" fontId="0" fillId="0" borderId="0" xfId="0" applyNumberFormat="1"/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38" fillId="0" borderId="0" xfId="0" applyFont="1" applyFill="1" applyProtection="1">
      <protection locked="0"/>
    </xf>
    <xf numFmtId="49" fontId="38" fillId="0" borderId="0" xfId="0" applyNumberFormat="1" applyFont="1" applyFill="1" applyProtection="1">
      <protection locked="0"/>
    </xf>
    <xf numFmtId="0" fontId="38" fillId="0" borderId="0" xfId="0" applyFont="1" applyFill="1" applyAlignment="1" applyProtection="1">
      <protection locked="0"/>
    </xf>
    <xf numFmtId="0" fontId="39" fillId="0" borderId="0" xfId="0" applyFont="1" applyFill="1" applyAlignment="1" applyProtection="1">
      <protection locked="0"/>
    </xf>
    <xf numFmtId="49" fontId="0" fillId="0" borderId="0" xfId="0" applyNumberFormat="1" applyFill="1" applyProtection="1">
      <protection locked="0"/>
    </xf>
    <xf numFmtId="0" fontId="40" fillId="0" borderId="0" xfId="0" applyFont="1" applyFill="1" applyBorder="1" applyAlignment="1" applyProtection="1">
      <alignment wrapText="1"/>
      <protection locked="0"/>
    </xf>
    <xf numFmtId="0" fontId="40" fillId="0" borderId="22" xfId="0" applyFont="1" applyFill="1" applyBorder="1" applyAlignment="1" applyProtection="1">
      <alignment horizontal="center" wrapText="1"/>
      <protection locked="0"/>
    </xf>
    <xf numFmtId="49" fontId="40" fillId="0" borderId="23" xfId="0" applyNumberFormat="1" applyFont="1" applyFill="1" applyBorder="1" applyAlignment="1" applyProtection="1">
      <alignment horizontal="center" wrapText="1"/>
      <protection locked="0"/>
    </xf>
    <xf numFmtId="49" fontId="40" fillId="0" borderId="24" xfId="0" applyNumberFormat="1" applyFont="1" applyFill="1" applyBorder="1" applyAlignment="1" applyProtection="1">
      <alignment horizontal="center" wrapText="1"/>
      <protection locked="0"/>
    </xf>
    <xf numFmtId="3" fontId="40" fillId="0" borderId="24" xfId="0" applyNumberFormat="1" applyFont="1" applyFill="1" applyBorder="1" applyAlignment="1" applyProtection="1">
      <alignment horizontal="center" wrapText="1"/>
      <protection locked="0"/>
    </xf>
    <xf numFmtId="3" fontId="40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40" fillId="3" borderId="2" xfId="0" applyFont="1" applyFill="1" applyBorder="1" applyAlignment="1" applyProtection="1">
      <alignment wrapText="1"/>
      <protection locked="0"/>
    </xf>
    <xf numFmtId="49" fontId="40" fillId="3" borderId="2" xfId="0" applyNumberFormat="1" applyFont="1" applyFill="1" applyBorder="1" applyAlignment="1" applyProtection="1">
      <alignment horizontal="center"/>
      <protection locked="0"/>
    </xf>
    <xf numFmtId="165" fontId="40" fillId="3" borderId="13" xfId="0" applyNumberFormat="1" applyFont="1" applyFill="1" applyBorder="1" applyAlignment="1" applyProtection="1"/>
    <xf numFmtId="165" fontId="40" fillId="3" borderId="2" xfId="0" applyNumberFormat="1" applyFont="1" applyFill="1" applyBorder="1" applyAlignment="1" applyProtection="1"/>
    <xf numFmtId="165" fontId="0" fillId="0" borderId="0" xfId="0" applyNumberFormat="1" applyFill="1" applyBorder="1" applyProtection="1">
      <protection locked="0"/>
    </xf>
    <xf numFmtId="165" fontId="9" fillId="3" borderId="0" xfId="0" applyNumberFormat="1" applyFont="1" applyFill="1" applyBorder="1" applyAlignment="1" applyProtection="1"/>
    <xf numFmtId="165" fontId="0" fillId="3" borderId="0" xfId="0" applyNumberFormat="1" applyFill="1" applyBorder="1" applyProtection="1">
      <protection locked="0"/>
    </xf>
    <xf numFmtId="165" fontId="40" fillId="0" borderId="2" xfId="0" applyNumberFormat="1" applyFont="1" applyFill="1" applyBorder="1" applyAlignment="1" applyProtection="1"/>
    <xf numFmtId="165" fontId="40" fillId="0" borderId="13" xfId="0" applyNumberFormat="1" applyFont="1" applyFill="1" applyBorder="1" applyAlignment="1" applyProtection="1"/>
    <xf numFmtId="0" fontId="40" fillId="3" borderId="2" xfId="0" applyFont="1" applyFill="1" applyBorder="1" applyAlignment="1" applyProtection="1">
      <alignment vertical="justify" wrapText="1"/>
      <protection locked="0"/>
    </xf>
    <xf numFmtId="165" fontId="9" fillId="0" borderId="0" xfId="0" applyNumberFormat="1" applyFont="1" applyFill="1" applyBorder="1" applyAlignment="1" applyProtection="1"/>
    <xf numFmtId="0" fontId="40" fillId="0" borderId="2" xfId="0" applyFont="1" applyBorder="1"/>
    <xf numFmtId="0" fontId="40" fillId="3" borderId="2" xfId="0" applyFont="1" applyFill="1" applyBorder="1" applyAlignment="1" applyProtection="1">
      <alignment vertical="center" wrapText="1"/>
      <protection locked="0"/>
    </xf>
    <xf numFmtId="165" fontId="40" fillId="0" borderId="0" xfId="0" applyNumberFormat="1" applyFont="1" applyFill="1" applyBorder="1" applyAlignment="1" applyProtection="1"/>
    <xf numFmtId="165" fontId="40" fillId="3" borderId="0" xfId="0" applyNumberFormat="1" applyFont="1" applyFill="1" applyBorder="1" applyAlignment="1" applyProtection="1"/>
    <xf numFmtId="49" fontId="40" fillId="0" borderId="2" xfId="0" applyNumberFormat="1" applyFont="1" applyBorder="1" applyAlignment="1" applyProtection="1">
      <alignment horizontal="left" vertical="center" wrapText="1"/>
    </xf>
    <xf numFmtId="0" fontId="40" fillId="0" borderId="0" xfId="0" applyFont="1"/>
    <xf numFmtId="0" fontId="41" fillId="0" borderId="17" xfId="13" applyNumberFormat="1" applyFont="1" applyAlignment="1" applyProtection="1">
      <alignment horizontal="left" wrapText="1"/>
    </xf>
    <xf numFmtId="49" fontId="0" fillId="3" borderId="2" xfId="0" applyNumberFormat="1" applyFill="1" applyBorder="1" applyProtection="1">
      <protection locked="0"/>
    </xf>
    <xf numFmtId="165" fontId="0" fillId="0" borderId="0" xfId="0" applyNumberForma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6" fillId="0" borderId="0" xfId="18" applyFont="1" applyAlignment="1" applyProtection="1">
      <alignment vertical="center" wrapText="1"/>
      <protection locked="0"/>
    </xf>
    <xf numFmtId="4" fontId="42" fillId="0" borderId="0" xfId="0" applyNumberFormat="1" applyFon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36" fillId="0" borderId="0" xfId="18" applyFont="1" applyFill="1" applyAlignment="1" applyProtection="1">
      <alignment vertical="center" wrapText="1"/>
      <protection locked="0"/>
    </xf>
    <xf numFmtId="0" fontId="35" fillId="0" borderId="0" xfId="17" applyAlignment="1">
      <alignment horizontal="left"/>
    </xf>
    <xf numFmtId="0" fontId="3" fillId="0" borderId="0" xfId="0" applyFont="1" applyFill="1" applyAlignment="1">
      <alignment horizontal="left" indent="15"/>
    </xf>
    <xf numFmtId="0" fontId="35" fillId="0" borderId="0" xfId="17"/>
    <xf numFmtId="0" fontId="3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9" applyFill="1"/>
    <xf numFmtId="0" fontId="35" fillId="0" borderId="0" xfId="17" applyFill="1"/>
    <xf numFmtId="2" fontId="35" fillId="0" borderId="0" xfId="17" applyNumberFormat="1" applyFill="1"/>
    <xf numFmtId="2" fontId="35" fillId="0" borderId="0" xfId="17" applyNumberFormat="1"/>
    <xf numFmtId="2" fontId="35" fillId="0" borderId="0" xfId="17" applyNumberFormat="1" applyAlignment="1">
      <alignment horizontal="right"/>
    </xf>
    <xf numFmtId="49" fontId="2" fillId="0" borderId="2" xfId="19" applyNumberFormat="1" applyFont="1" applyFill="1" applyBorder="1" applyAlignment="1">
      <alignment horizontal="center"/>
    </xf>
    <xf numFmtId="0" fontId="20" fillId="0" borderId="1" xfId="19" applyFont="1" applyFill="1" applyBorder="1" applyAlignment="1">
      <alignment horizontal="center"/>
    </xf>
    <xf numFmtId="0" fontId="20" fillId="0" borderId="9" xfId="19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/>
    </xf>
    <xf numFmtId="0" fontId="43" fillId="0" borderId="1" xfId="17" applyFont="1" applyBorder="1" applyAlignment="1">
      <alignment horizontal="center"/>
    </xf>
    <xf numFmtId="0" fontId="5" fillId="0" borderId="8" xfId="17" applyFont="1" applyBorder="1" applyAlignment="1">
      <alignment horizontal="center"/>
    </xf>
    <xf numFmtId="49" fontId="0" fillId="0" borderId="1" xfId="19" applyNumberFormat="1" applyFont="1" applyFill="1" applyBorder="1" applyAlignment="1">
      <alignment horizontal="center"/>
    </xf>
    <xf numFmtId="49" fontId="2" fillId="0" borderId="1" xfId="19" applyNumberFormat="1" applyFont="1" applyFill="1" applyBorder="1" applyAlignment="1">
      <alignment horizontal="center"/>
    </xf>
    <xf numFmtId="49" fontId="5" fillId="0" borderId="6" xfId="19" applyNumberFormat="1" applyFont="1" applyFill="1" applyBorder="1" applyAlignment="1">
      <alignment horizontal="center"/>
    </xf>
    <xf numFmtId="49" fontId="5" fillId="0" borderId="0" xfId="19" applyNumberFormat="1" applyFont="1" applyFill="1" applyBorder="1" applyAlignment="1">
      <alignment horizontal="center"/>
    </xf>
    <xf numFmtId="0" fontId="5" fillId="0" borderId="6" xfId="17" applyFont="1" applyFill="1" applyBorder="1" applyAlignment="1">
      <alignment horizontal="center"/>
    </xf>
    <xf numFmtId="0" fontId="43" fillId="0" borderId="6" xfId="17" applyFont="1" applyBorder="1" applyAlignment="1">
      <alignment horizontal="center"/>
    </xf>
    <xf numFmtId="0" fontId="5" fillId="0" borderId="11" xfId="17" applyFont="1" applyBorder="1" applyAlignment="1">
      <alignment horizontal="center"/>
    </xf>
    <xf numFmtId="49" fontId="40" fillId="4" borderId="2" xfId="19" applyNumberFormat="1" applyFont="1" applyFill="1" applyBorder="1"/>
    <xf numFmtId="49" fontId="24" fillId="4" borderId="2" xfId="19" applyNumberFormat="1" applyFont="1" applyFill="1" applyBorder="1" applyAlignment="1">
      <alignment horizontal="center"/>
    </xf>
    <xf numFmtId="49" fontId="24" fillId="4" borderId="2" xfId="22" applyNumberFormat="1" applyFont="1" applyFill="1" applyBorder="1" applyAlignment="1">
      <alignment horizontal="center"/>
    </xf>
    <xf numFmtId="1" fontId="24" fillId="4" borderId="2" xfId="19" applyNumberFormat="1" applyFont="1" applyFill="1" applyBorder="1"/>
    <xf numFmtId="4" fontId="24" fillId="4" borderId="2" xfId="19" applyNumberFormat="1" applyFont="1" applyFill="1" applyBorder="1"/>
    <xf numFmtId="2" fontId="24" fillId="4" borderId="2" xfId="19" applyNumberFormat="1" applyFont="1" applyFill="1" applyBorder="1"/>
    <xf numFmtId="49" fontId="40" fillId="5" borderId="2" xfId="19" applyNumberFormat="1" applyFont="1" applyFill="1" applyBorder="1"/>
    <xf numFmtId="49" fontId="24" fillId="5" borderId="2" xfId="19" applyNumberFormat="1" applyFont="1" applyFill="1" applyBorder="1" applyAlignment="1">
      <alignment horizontal="center"/>
    </xf>
    <xf numFmtId="49" fontId="24" fillId="5" borderId="2" xfId="22" applyNumberFormat="1" applyFont="1" applyFill="1" applyBorder="1" applyAlignment="1">
      <alignment horizontal="center"/>
    </xf>
    <xf numFmtId="1" fontId="24" fillId="5" borderId="2" xfId="19" applyNumberFormat="1" applyFont="1" applyFill="1" applyBorder="1"/>
    <xf numFmtId="4" fontId="24" fillId="5" borderId="2" xfId="19" applyNumberFormat="1" applyFont="1" applyFill="1" applyBorder="1"/>
    <xf numFmtId="2" fontId="24" fillId="5" borderId="2" xfId="19" applyNumberFormat="1" applyFont="1" applyFill="1" applyBorder="1"/>
    <xf numFmtId="49" fontId="40" fillId="3" borderId="2" xfId="19" applyNumberFormat="1" applyFont="1" applyFill="1" applyBorder="1"/>
    <xf numFmtId="49" fontId="24" fillId="3" borderId="2" xfId="19" applyNumberFormat="1" applyFont="1" applyFill="1" applyBorder="1" applyAlignment="1">
      <alignment horizontal="center"/>
    </xf>
    <xf numFmtId="49" fontId="24" fillId="3" borderId="2" xfId="22" applyNumberFormat="1" applyFont="1" applyFill="1" applyBorder="1" applyAlignment="1">
      <alignment horizontal="center"/>
    </xf>
    <xf numFmtId="1" fontId="24" fillId="3" borderId="2" xfId="19" applyNumberFormat="1" applyFont="1" applyFill="1" applyBorder="1"/>
    <xf numFmtId="4" fontId="24" fillId="3" borderId="2" xfId="19" applyNumberFormat="1" applyFont="1" applyFill="1" applyBorder="1"/>
    <xf numFmtId="2" fontId="24" fillId="3" borderId="2" xfId="19" applyNumberFormat="1" applyFont="1" applyFill="1" applyBorder="1"/>
    <xf numFmtId="0" fontId="44" fillId="0" borderId="25" xfId="14" applyNumberFormat="1" applyFont="1" applyFill="1" applyBorder="1" applyAlignment="1">
      <alignment horizontal="left" vertical="top" wrapText="1"/>
    </xf>
    <xf numFmtId="49" fontId="24" fillId="0" borderId="3" xfId="19" applyNumberFormat="1" applyFont="1" applyFill="1" applyBorder="1" applyAlignment="1">
      <alignment horizontal="center"/>
    </xf>
    <xf numFmtId="49" fontId="24" fillId="0" borderId="3" xfId="22" applyNumberFormat="1" applyFont="1" applyFill="1" applyBorder="1" applyAlignment="1">
      <alignment horizontal="center"/>
    </xf>
    <xf numFmtId="1" fontId="24" fillId="0" borderId="3" xfId="19" applyNumberFormat="1" applyFont="1" applyFill="1" applyBorder="1" applyAlignment="1">
      <alignment horizontal="right"/>
    </xf>
    <xf numFmtId="4" fontId="24" fillId="3" borderId="3" xfId="19" applyNumberFormat="1" applyFont="1" applyFill="1" applyBorder="1" applyAlignment="1">
      <alignment horizontal="right"/>
    </xf>
    <xf numFmtId="2" fontId="24" fillId="0" borderId="3" xfId="19" applyNumberFormat="1" applyFont="1" applyFill="1" applyBorder="1" applyAlignment="1">
      <alignment horizontal="right"/>
    </xf>
    <xf numFmtId="0" fontId="45" fillId="0" borderId="26" xfId="15" applyNumberFormat="1" applyFont="1" applyFill="1" applyBorder="1" applyAlignment="1">
      <alignment horizontal="left" vertical="top" wrapText="1"/>
    </xf>
    <xf numFmtId="49" fontId="38" fillId="3" borderId="2" xfId="19" applyNumberFormat="1" applyFont="1" applyFill="1" applyBorder="1" applyAlignment="1">
      <alignment horizontal="center"/>
    </xf>
    <xf numFmtId="49" fontId="38" fillId="3" borderId="2" xfId="22" applyNumberFormat="1" applyFont="1" applyFill="1" applyBorder="1" applyAlignment="1">
      <alignment horizontal="center"/>
    </xf>
    <xf numFmtId="49" fontId="38" fillId="0" borderId="3" xfId="19" applyNumberFormat="1" applyFont="1" applyFill="1" applyBorder="1" applyAlignment="1">
      <alignment horizontal="center"/>
    </xf>
    <xf numFmtId="1" fontId="38" fillId="3" borderId="2" xfId="19" applyNumberFormat="1" applyFont="1" applyFill="1" applyBorder="1" applyAlignment="1">
      <alignment horizontal="right"/>
    </xf>
    <xf numFmtId="4" fontId="38" fillId="3" borderId="2" xfId="19" applyNumberFormat="1" applyFont="1" applyFill="1" applyBorder="1" applyAlignment="1">
      <alignment horizontal="right"/>
    </xf>
    <xf numFmtId="2" fontId="38" fillId="3" borderId="2" xfId="19" applyNumberFormat="1" applyFont="1" applyFill="1" applyBorder="1" applyAlignment="1">
      <alignment horizontal="right"/>
    </xf>
    <xf numFmtId="0" fontId="38" fillId="0" borderId="2" xfId="0" applyFont="1" applyBorder="1" applyAlignment="1">
      <alignment wrapText="1"/>
    </xf>
    <xf numFmtId="49" fontId="38" fillId="0" borderId="3" xfId="22" applyNumberFormat="1" applyFont="1" applyFill="1" applyBorder="1" applyAlignment="1">
      <alignment horizontal="center"/>
    </xf>
    <xf numFmtId="1" fontId="38" fillId="0" borderId="3" xfId="19" applyNumberFormat="1" applyFont="1" applyFill="1" applyBorder="1" applyAlignment="1">
      <alignment horizontal="right"/>
    </xf>
    <xf numFmtId="4" fontId="38" fillId="0" borderId="3" xfId="19" applyNumberFormat="1" applyFont="1" applyFill="1" applyBorder="1" applyAlignment="1">
      <alignment horizontal="right"/>
    </xf>
    <xf numFmtId="2" fontId="38" fillId="0" borderId="3" xfId="19" applyNumberFormat="1" applyFont="1" applyFill="1" applyBorder="1" applyAlignment="1">
      <alignment horizontal="right"/>
    </xf>
    <xf numFmtId="49" fontId="38" fillId="0" borderId="2" xfId="0" applyNumberFormat="1" applyFont="1" applyBorder="1" applyAlignment="1" applyProtection="1">
      <alignment horizontal="left" vertical="center" wrapText="1"/>
    </xf>
    <xf numFmtId="49" fontId="38" fillId="0" borderId="2" xfId="19" applyNumberFormat="1" applyFont="1" applyFill="1" applyBorder="1" applyAlignment="1">
      <alignment horizontal="center"/>
    </xf>
    <xf numFmtId="49" fontId="38" fillId="0" borderId="2" xfId="22" applyNumberFormat="1" applyFont="1" applyFill="1" applyBorder="1" applyAlignment="1">
      <alignment horizontal="center"/>
    </xf>
    <xf numFmtId="1" fontId="38" fillId="0" borderId="2" xfId="19" applyNumberFormat="1" applyFont="1" applyFill="1" applyBorder="1" applyAlignment="1">
      <alignment horizontal="right"/>
    </xf>
    <xf numFmtId="1" fontId="46" fillId="0" borderId="2" xfId="19" applyNumberFormat="1" applyFont="1" applyFill="1" applyBorder="1"/>
    <xf numFmtId="164" fontId="38" fillId="0" borderId="2" xfId="17" applyNumberFormat="1" applyFont="1" applyFill="1" applyBorder="1"/>
    <xf numFmtId="4" fontId="38" fillId="0" borderId="2" xfId="17" applyNumberFormat="1" applyFont="1" applyFill="1" applyBorder="1"/>
    <xf numFmtId="2" fontId="38" fillId="0" borderId="2" xfId="17" applyNumberFormat="1" applyFont="1" applyFill="1" applyBorder="1"/>
    <xf numFmtId="49" fontId="46" fillId="0" borderId="2" xfId="19" applyNumberFormat="1" applyFont="1" applyFill="1" applyBorder="1" applyAlignment="1">
      <alignment horizontal="center"/>
    </xf>
    <xf numFmtId="1" fontId="46" fillId="0" borderId="2" xfId="19" applyNumberFormat="1" applyFont="1" applyFill="1" applyBorder="1" applyAlignment="1">
      <alignment horizontal="right"/>
    </xf>
    <xf numFmtId="164" fontId="46" fillId="0" borderId="2" xfId="17" applyNumberFormat="1" applyFont="1" applyFill="1" applyBorder="1"/>
    <xf numFmtId="0" fontId="45" fillId="0" borderId="20" xfId="15" applyNumberFormat="1" applyFont="1" applyFill="1" applyBorder="1" applyAlignment="1">
      <alignment horizontal="left" vertical="top" wrapText="1"/>
    </xf>
    <xf numFmtId="1" fontId="38" fillId="0" borderId="2" xfId="19" applyNumberFormat="1" applyFont="1" applyFill="1" applyBorder="1"/>
    <xf numFmtId="2" fontId="38" fillId="0" borderId="2" xfId="17" applyNumberFormat="1" applyFont="1" applyBorder="1"/>
    <xf numFmtId="0" fontId="47" fillId="0" borderId="17" xfId="12" applyNumberFormat="1" applyFont="1" applyAlignment="1" applyProtection="1">
      <alignment horizontal="left" wrapText="1"/>
    </xf>
    <xf numFmtId="164" fontId="38" fillId="0" borderId="3" xfId="19" applyNumberFormat="1" applyFont="1" applyFill="1" applyBorder="1" applyAlignment="1">
      <alignment horizontal="right"/>
    </xf>
    <xf numFmtId="0" fontId="38" fillId="0" borderId="2" xfId="17" applyFont="1" applyBorder="1"/>
    <xf numFmtId="0" fontId="38" fillId="0" borderId="0" xfId="17" applyFont="1"/>
    <xf numFmtId="0" fontId="44" fillId="0" borderId="20" xfId="15" applyNumberFormat="1" applyFont="1" applyFill="1" applyBorder="1" applyAlignment="1">
      <alignment horizontal="left" vertical="top" wrapText="1"/>
    </xf>
    <xf numFmtId="49" fontId="21" fillId="0" borderId="2" xfId="19" applyNumberFormat="1" applyFont="1" applyFill="1" applyBorder="1" applyAlignment="1">
      <alignment horizontal="center"/>
    </xf>
    <xf numFmtId="1" fontId="24" fillId="3" borderId="2" xfId="19" applyNumberFormat="1" applyFont="1" applyFill="1" applyBorder="1" applyAlignment="1">
      <alignment horizontal="right"/>
    </xf>
    <xf numFmtId="4" fontId="24" fillId="3" borderId="2" xfId="19" applyNumberFormat="1" applyFont="1" applyFill="1" applyBorder="1" applyAlignment="1">
      <alignment horizontal="right"/>
    </xf>
    <xf numFmtId="2" fontId="24" fillId="3" borderId="2" xfId="19" applyNumberFormat="1" applyFont="1" applyFill="1" applyBorder="1" applyAlignment="1">
      <alignment horizontal="right"/>
    </xf>
    <xf numFmtId="164" fontId="38" fillId="0" borderId="10" xfId="19" applyNumberFormat="1" applyFont="1" applyFill="1" applyBorder="1" applyAlignment="1">
      <alignment horizontal="right"/>
    </xf>
    <xf numFmtId="164" fontId="38" fillId="0" borderId="4" xfId="19" applyNumberFormat="1" applyFont="1" applyFill="1" applyBorder="1" applyAlignment="1">
      <alignment horizontal="right"/>
    </xf>
    <xf numFmtId="1" fontId="38" fillId="0" borderId="5" xfId="19" applyNumberFormat="1" applyFont="1" applyFill="1" applyBorder="1"/>
    <xf numFmtId="164" fontId="38" fillId="0" borderId="4" xfId="19" applyNumberFormat="1" applyFont="1" applyFill="1" applyBorder="1"/>
    <xf numFmtId="1" fontId="38" fillId="0" borderId="13" xfId="19" applyNumberFormat="1" applyFont="1" applyFill="1" applyBorder="1"/>
    <xf numFmtId="1" fontId="46" fillId="0" borderId="13" xfId="19" applyNumberFormat="1" applyFont="1" applyFill="1" applyBorder="1"/>
    <xf numFmtId="164" fontId="38" fillId="0" borderId="3" xfId="19" applyNumberFormat="1" applyFont="1" applyFill="1" applyBorder="1"/>
    <xf numFmtId="4" fontId="38" fillId="0" borderId="3" xfId="19" applyNumberFormat="1" applyFont="1" applyFill="1" applyBorder="1"/>
    <xf numFmtId="2" fontId="38" fillId="0" borderId="3" xfId="19" applyNumberFormat="1" applyFont="1" applyFill="1" applyBorder="1"/>
    <xf numFmtId="0" fontId="47" fillId="0" borderId="17" xfId="12" applyNumberFormat="1" applyFont="1" applyAlignment="1" applyProtection="1">
      <alignment wrapText="1"/>
    </xf>
    <xf numFmtId="164" fontId="38" fillId="0" borderId="2" xfId="19" applyNumberFormat="1" applyFont="1" applyFill="1" applyBorder="1" applyAlignment="1">
      <alignment horizontal="right"/>
    </xf>
    <xf numFmtId="4" fontId="38" fillId="0" borderId="2" xfId="19" applyNumberFormat="1" applyFont="1" applyFill="1" applyBorder="1" applyAlignment="1">
      <alignment horizontal="right"/>
    </xf>
    <xf numFmtId="2" fontId="38" fillId="0" borderId="2" xfId="19" applyNumberFormat="1" applyFont="1" applyFill="1" applyBorder="1" applyAlignment="1">
      <alignment horizontal="right"/>
    </xf>
    <xf numFmtId="0" fontId="40" fillId="6" borderId="2" xfId="0" applyNumberFormat="1" applyFont="1" applyFill="1" applyBorder="1" applyAlignment="1" applyProtection="1">
      <alignment horizontal="left" vertical="center" wrapText="1"/>
    </xf>
    <xf numFmtId="49" fontId="21" fillId="6" borderId="6" xfId="19" applyNumberFormat="1" applyFont="1" applyFill="1" applyBorder="1" applyAlignment="1">
      <alignment horizontal="center"/>
    </xf>
    <xf numFmtId="49" fontId="21" fillId="6" borderId="0" xfId="22" applyNumberFormat="1" applyFont="1" applyFill="1" applyBorder="1" applyAlignment="1">
      <alignment horizontal="center"/>
    </xf>
    <xf numFmtId="49" fontId="21" fillId="6" borderId="3" xfId="19" applyNumberFormat="1" applyFont="1" applyFill="1" applyBorder="1" applyAlignment="1">
      <alignment horizontal="center"/>
    </xf>
    <xf numFmtId="49" fontId="21" fillId="6" borderId="2" xfId="19" applyNumberFormat="1" applyFont="1" applyFill="1" applyBorder="1" applyAlignment="1">
      <alignment horizontal="center"/>
    </xf>
    <xf numFmtId="164" fontId="21" fillId="6" borderId="2" xfId="19" applyNumberFormat="1" applyFont="1" applyFill="1" applyBorder="1" applyAlignment="1">
      <alignment horizontal="right"/>
    </xf>
    <xf numFmtId="164" fontId="21" fillId="6" borderId="5" xfId="19" applyNumberFormat="1" applyFont="1" applyFill="1" applyBorder="1" applyAlignment="1">
      <alignment horizontal="right"/>
    </xf>
    <xf numFmtId="164" fontId="21" fillId="6" borderId="4" xfId="19" applyNumberFormat="1" applyFont="1" applyFill="1" applyBorder="1" applyAlignment="1">
      <alignment horizontal="right"/>
    </xf>
    <xf numFmtId="164" fontId="21" fillId="6" borderId="13" xfId="19" applyNumberFormat="1" applyFont="1" applyFill="1" applyBorder="1" applyAlignment="1">
      <alignment horizontal="right"/>
    </xf>
    <xf numFmtId="164" fontId="21" fillId="6" borderId="3" xfId="19" applyNumberFormat="1" applyFont="1" applyFill="1" applyBorder="1" applyAlignment="1">
      <alignment horizontal="right"/>
    </xf>
    <xf numFmtId="4" fontId="21" fillId="6" borderId="3" xfId="19" applyNumberFormat="1" applyFont="1" applyFill="1" applyBorder="1" applyAlignment="1">
      <alignment horizontal="right"/>
    </xf>
    <xf numFmtId="2" fontId="21" fillId="6" borderId="3" xfId="19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49" fontId="21" fillId="0" borderId="6" xfId="19" applyNumberFormat="1" applyFont="1" applyFill="1" applyBorder="1" applyAlignment="1">
      <alignment horizontal="center"/>
    </xf>
    <xf numFmtId="49" fontId="21" fillId="0" borderId="0" xfId="22" applyNumberFormat="1" applyFont="1" applyFill="1" applyBorder="1" applyAlignment="1">
      <alignment horizontal="center"/>
    </xf>
    <xf numFmtId="49" fontId="21" fillId="0" borderId="3" xfId="19" applyNumberFormat="1" applyFont="1" applyFill="1" applyBorder="1" applyAlignment="1">
      <alignment horizontal="center"/>
    </xf>
    <xf numFmtId="164" fontId="21" fillId="0" borderId="2" xfId="19" applyNumberFormat="1" applyFont="1" applyFill="1" applyBorder="1" applyAlignment="1">
      <alignment horizontal="right"/>
    </xf>
    <xf numFmtId="164" fontId="21" fillId="0" borderId="5" xfId="19" applyNumberFormat="1" applyFont="1" applyFill="1" applyBorder="1" applyAlignment="1">
      <alignment horizontal="right"/>
    </xf>
    <xf numFmtId="164" fontId="21" fillId="0" borderId="4" xfId="19" applyNumberFormat="1" applyFont="1" applyFill="1" applyBorder="1" applyAlignment="1">
      <alignment horizontal="right"/>
    </xf>
    <xf numFmtId="164" fontId="21" fillId="0" borderId="13" xfId="19" applyNumberFormat="1" applyFont="1" applyFill="1" applyBorder="1" applyAlignment="1">
      <alignment horizontal="right"/>
    </xf>
    <xf numFmtId="164" fontId="21" fillId="0" borderId="3" xfId="19" applyNumberFormat="1" applyFont="1" applyFill="1" applyBorder="1" applyAlignment="1">
      <alignment horizontal="right"/>
    </xf>
    <xf numFmtId="4" fontId="21" fillId="0" borderId="3" xfId="19" applyNumberFormat="1" applyFont="1" applyFill="1" applyBorder="1" applyAlignment="1">
      <alignment horizontal="right"/>
    </xf>
    <xf numFmtId="2" fontId="21" fillId="0" borderId="3" xfId="19" applyNumberFormat="1" applyFont="1" applyFill="1" applyBorder="1" applyAlignment="1">
      <alignment horizontal="right"/>
    </xf>
    <xf numFmtId="4" fontId="35" fillId="0" borderId="0" xfId="17" applyNumberFormat="1"/>
    <xf numFmtId="0" fontId="38" fillId="0" borderId="2" xfId="17" applyFont="1" applyBorder="1" applyAlignment="1">
      <alignment horizontal="center"/>
    </xf>
    <xf numFmtId="49" fontId="38" fillId="0" borderId="2" xfId="17" applyNumberFormat="1" applyFont="1" applyBorder="1" applyAlignment="1">
      <alignment horizontal="center"/>
    </xf>
    <xf numFmtId="4" fontId="38" fillId="0" borderId="2" xfId="17" applyNumberFormat="1" applyFont="1" applyBorder="1" applyAlignment="1">
      <alignment horizontal="right"/>
    </xf>
    <xf numFmtId="2" fontId="38" fillId="0" borderId="2" xfId="17" applyNumberFormat="1" applyFont="1" applyBorder="1" applyAlignment="1">
      <alignment horizontal="right"/>
    </xf>
    <xf numFmtId="0" fontId="40" fillId="0" borderId="2" xfId="17" applyFont="1" applyBorder="1"/>
    <xf numFmtId="0" fontId="40" fillId="0" borderId="2" xfId="17" applyFont="1" applyBorder="1" applyAlignment="1">
      <alignment horizontal="center"/>
    </xf>
    <xf numFmtId="49" fontId="40" fillId="0" borderId="2" xfId="17" applyNumberFormat="1" applyFont="1" applyBorder="1" applyAlignment="1">
      <alignment horizontal="center"/>
    </xf>
    <xf numFmtId="49" fontId="40" fillId="0" borderId="3" xfId="17" applyNumberFormat="1" applyFont="1" applyBorder="1" applyAlignment="1">
      <alignment horizontal="center"/>
    </xf>
    <xf numFmtId="49" fontId="40" fillId="0" borderId="10" xfId="17" applyNumberFormat="1" applyFont="1" applyBorder="1" applyAlignment="1">
      <alignment horizontal="center"/>
    </xf>
    <xf numFmtId="49" fontId="40" fillId="0" borderId="4" xfId="17" applyNumberFormat="1" applyFont="1" applyBorder="1" applyAlignment="1">
      <alignment horizontal="center"/>
    </xf>
    <xf numFmtId="4" fontId="40" fillId="0" borderId="3" xfId="17" applyNumberFormat="1" applyFont="1" applyBorder="1" applyAlignment="1">
      <alignment horizontal="right"/>
    </xf>
    <xf numFmtId="2" fontId="40" fillId="0" borderId="3" xfId="17" applyNumberFormat="1" applyFont="1" applyBorder="1" applyAlignment="1">
      <alignment horizontal="right"/>
    </xf>
    <xf numFmtId="2" fontId="35" fillId="0" borderId="2" xfId="17" applyNumberFormat="1" applyBorder="1"/>
    <xf numFmtId="49" fontId="38" fillId="0" borderId="3" xfId="17" applyNumberFormat="1" applyFont="1" applyBorder="1" applyAlignment="1">
      <alignment horizontal="center"/>
    </xf>
    <xf numFmtId="49" fontId="38" fillId="0" borderId="10" xfId="17" applyNumberFormat="1" applyFont="1" applyBorder="1" applyAlignment="1">
      <alignment horizontal="center"/>
    </xf>
    <xf numFmtId="49" fontId="38" fillId="0" borderId="4" xfId="17" applyNumberFormat="1" applyFont="1" applyBorder="1" applyAlignment="1">
      <alignment horizontal="center"/>
    </xf>
    <xf numFmtId="4" fontId="38" fillId="0" borderId="3" xfId="17" applyNumberFormat="1" applyFont="1" applyBorder="1" applyAlignment="1">
      <alignment horizontal="right"/>
    </xf>
    <xf numFmtId="2" fontId="38" fillId="0" borderId="3" xfId="17" applyNumberFormat="1" applyFont="1" applyBorder="1" applyAlignment="1">
      <alignment horizontal="right"/>
    </xf>
    <xf numFmtId="0" fontId="40" fillId="3" borderId="3" xfId="0" applyFont="1" applyFill="1" applyBorder="1" applyAlignment="1" applyProtection="1">
      <alignment horizontal="left" vertical="justify" wrapText="1"/>
      <protection locked="0"/>
    </xf>
    <xf numFmtId="49" fontId="24" fillId="3" borderId="6" xfId="19" applyNumberFormat="1" applyFont="1" applyFill="1" applyBorder="1" applyAlignment="1">
      <alignment horizontal="center"/>
    </xf>
    <xf numFmtId="49" fontId="24" fillId="3" borderId="6" xfId="22" applyNumberFormat="1" applyFont="1" applyFill="1" applyBorder="1" applyAlignment="1">
      <alignment horizontal="center"/>
    </xf>
    <xf numFmtId="0" fontId="24" fillId="3" borderId="0" xfId="17" applyFont="1" applyFill="1" applyAlignment="1">
      <alignment horizontal="center"/>
    </xf>
    <xf numFmtId="49" fontId="24" fillId="3" borderId="3" xfId="19" applyNumberFormat="1" applyFont="1" applyFill="1" applyBorder="1" applyAlignment="1">
      <alignment horizontal="center"/>
    </xf>
    <xf numFmtId="164" fontId="24" fillId="3" borderId="3" xfId="19" applyNumberFormat="1" applyFont="1" applyFill="1" applyBorder="1" applyAlignment="1">
      <alignment horizontal="right"/>
    </xf>
    <xf numFmtId="1" fontId="24" fillId="3" borderId="10" xfId="19" applyNumberFormat="1" applyFont="1" applyFill="1" applyBorder="1"/>
    <xf numFmtId="1" fontId="24" fillId="3" borderId="3" xfId="19" applyNumberFormat="1" applyFont="1" applyFill="1" applyBorder="1"/>
    <xf numFmtId="164" fontId="24" fillId="3" borderId="4" xfId="19" applyNumberFormat="1" applyFont="1" applyFill="1" applyBorder="1"/>
    <xf numFmtId="1" fontId="24" fillId="3" borderId="4" xfId="19" applyNumberFormat="1" applyFont="1" applyFill="1" applyBorder="1"/>
    <xf numFmtId="164" fontId="24" fillId="3" borderId="3" xfId="17" applyNumberFormat="1" applyFont="1" applyFill="1" applyBorder="1"/>
    <xf numFmtId="164" fontId="24" fillId="3" borderId="3" xfId="19" applyNumberFormat="1" applyFont="1" applyFill="1" applyBorder="1"/>
    <xf numFmtId="4" fontId="24" fillId="3" borderId="3" xfId="19" applyNumberFormat="1" applyFont="1" applyFill="1" applyBorder="1"/>
    <xf numFmtId="2" fontId="24" fillId="3" borderId="3" xfId="19" applyNumberFormat="1" applyFont="1" applyFill="1" applyBorder="1"/>
    <xf numFmtId="0" fontId="38" fillId="0" borderId="2" xfId="0" applyFont="1" applyFill="1" applyBorder="1" applyAlignment="1" applyProtection="1">
      <alignment horizontal="left" vertical="justify" wrapText="1"/>
      <protection locked="0"/>
    </xf>
    <xf numFmtId="0" fontId="38" fillId="0" borderId="2" xfId="0" applyFont="1" applyFill="1" applyBorder="1" applyAlignment="1" applyProtection="1">
      <alignment horizontal="left" wrapText="1"/>
      <protection locked="0"/>
    </xf>
    <xf numFmtId="49" fontId="40" fillId="0" borderId="2" xfId="19" applyNumberFormat="1" applyFont="1" applyFill="1" applyBorder="1" applyAlignment="1">
      <alignment horizontal="left"/>
    </xf>
    <xf numFmtId="49" fontId="24" fillId="0" borderId="2" xfId="19" applyNumberFormat="1" applyFont="1" applyFill="1" applyBorder="1" applyAlignment="1">
      <alignment horizontal="center"/>
    </xf>
    <xf numFmtId="49" fontId="24" fillId="0" borderId="2" xfId="22" applyNumberFormat="1" applyFont="1" applyFill="1" applyBorder="1" applyAlignment="1">
      <alignment horizontal="center"/>
    </xf>
    <xf numFmtId="164" fontId="24" fillId="0" borderId="2" xfId="19" applyNumberFormat="1" applyFont="1" applyFill="1" applyBorder="1" applyAlignment="1">
      <alignment horizontal="right"/>
    </xf>
    <xf numFmtId="1" fontId="24" fillId="0" borderId="2" xfId="19" applyNumberFormat="1" applyFont="1" applyFill="1" applyBorder="1"/>
    <xf numFmtId="0" fontId="24" fillId="0" borderId="2" xfId="19" applyFont="1" applyFill="1" applyBorder="1"/>
    <xf numFmtId="164" fontId="24" fillId="0" borderId="2" xfId="19" applyNumberFormat="1" applyFont="1" applyFill="1" applyBorder="1"/>
    <xf numFmtId="1" fontId="24" fillId="0" borderId="2" xfId="17" applyNumberFormat="1" applyFont="1" applyFill="1" applyBorder="1"/>
    <xf numFmtId="2" fontId="24" fillId="0" borderId="2" xfId="19" applyNumberFormat="1" applyFont="1" applyFill="1" applyBorder="1"/>
    <xf numFmtId="49" fontId="3" fillId="0" borderId="2" xfId="19" applyNumberFormat="1" applyFont="1" applyFill="1" applyBorder="1"/>
    <xf numFmtId="49" fontId="21" fillId="0" borderId="2" xfId="22" applyNumberFormat="1" applyFont="1" applyFill="1" applyBorder="1" applyAlignment="1">
      <alignment horizontal="center"/>
    </xf>
    <xf numFmtId="1" fontId="21" fillId="0" borderId="5" xfId="19" applyNumberFormat="1" applyFont="1" applyFill="1" applyBorder="1"/>
    <xf numFmtId="0" fontId="21" fillId="0" borderId="2" xfId="19" applyFont="1" applyFill="1" applyBorder="1"/>
    <xf numFmtId="164" fontId="21" fillId="0" borderId="4" xfId="19" applyNumberFormat="1" applyFont="1" applyFill="1" applyBorder="1"/>
    <xf numFmtId="0" fontId="21" fillId="0" borderId="13" xfId="19" applyFont="1" applyFill="1" applyBorder="1"/>
    <xf numFmtId="1" fontId="24" fillId="0" borderId="13" xfId="19" applyNumberFormat="1" applyFont="1" applyFill="1" applyBorder="1"/>
    <xf numFmtId="164" fontId="21" fillId="0" borderId="2" xfId="17" applyNumberFormat="1" applyFont="1" applyFill="1" applyBorder="1"/>
    <xf numFmtId="164" fontId="21" fillId="0" borderId="3" xfId="19" applyNumberFormat="1" applyFont="1" applyFill="1" applyBorder="1"/>
    <xf numFmtId="4" fontId="21" fillId="3" borderId="3" xfId="19" applyNumberFormat="1" applyFont="1" applyFill="1" applyBorder="1"/>
    <xf numFmtId="0" fontId="21" fillId="0" borderId="2" xfId="17" applyFont="1" applyFill="1" applyBorder="1"/>
    <xf numFmtId="164" fontId="21" fillId="0" borderId="13" xfId="17" applyNumberFormat="1" applyFont="1" applyFill="1" applyBorder="1"/>
    <xf numFmtId="0" fontId="21" fillId="0" borderId="2" xfId="17" applyFont="1" applyBorder="1"/>
    <xf numFmtId="164" fontId="21" fillId="0" borderId="2" xfId="17" applyNumberFormat="1" applyFont="1" applyBorder="1"/>
    <xf numFmtId="2" fontId="21" fillId="0" borderId="2" xfId="17" applyNumberFormat="1" applyFont="1" applyBorder="1"/>
    <xf numFmtId="2" fontId="21" fillId="0" borderId="13" xfId="17" applyNumberFormat="1" applyFont="1" applyBorder="1"/>
    <xf numFmtId="0" fontId="38" fillId="0" borderId="2" xfId="19" applyFont="1" applyFill="1" applyBorder="1"/>
    <xf numFmtId="0" fontId="38" fillId="0" borderId="13" xfId="19" applyFont="1" applyFill="1" applyBorder="1"/>
    <xf numFmtId="4" fontId="38" fillId="3" borderId="3" xfId="19" applyNumberFormat="1" applyFont="1" applyFill="1" applyBorder="1"/>
    <xf numFmtId="2" fontId="38" fillId="0" borderId="2" xfId="19" applyNumberFormat="1" applyFont="1" applyFill="1" applyBorder="1"/>
    <xf numFmtId="164" fontId="38" fillId="0" borderId="5" xfId="19" applyNumberFormat="1" applyFont="1" applyFill="1" applyBorder="1" applyAlignment="1">
      <alignment horizontal="right"/>
    </xf>
    <xf numFmtId="164" fontId="38" fillId="0" borderId="13" xfId="19" applyNumberFormat="1" applyFont="1" applyFill="1" applyBorder="1" applyAlignment="1">
      <alignment horizontal="right"/>
    </xf>
    <xf numFmtId="4" fontId="38" fillId="3" borderId="3" xfId="19" applyNumberFormat="1" applyFont="1" applyFill="1" applyBorder="1" applyAlignment="1">
      <alignment horizontal="right"/>
    </xf>
    <xf numFmtId="0" fontId="45" fillId="0" borderId="27" xfId="15" applyNumberFormat="1" applyFont="1" applyFill="1" applyBorder="1" applyAlignment="1">
      <alignment horizontal="left" vertical="top" wrapText="1"/>
    </xf>
    <xf numFmtId="0" fontId="45" fillId="0" borderId="2" xfId="15" applyNumberFormat="1" applyFont="1" applyFill="1" applyBorder="1" applyAlignment="1">
      <alignment horizontal="left" vertical="top" wrapText="1"/>
    </xf>
    <xf numFmtId="4" fontId="35" fillId="3" borderId="0" xfId="17" applyNumberFormat="1" applyFill="1"/>
    <xf numFmtId="2" fontId="21" fillId="0" borderId="2" xfId="19" applyNumberFormat="1" applyFont="1" applyFill="1" applyBorder="1" applyAlignment="1">
      <alignment horizontal="right"/>
    </xf>
    <xf numFmtId="49" fontId="3" fillId="0" borderId="2" xfId="19" applyNumberFormat="1" applyFont="1" applyFill="1" applyBorder="1" applyAlignment="1">
      <alignment horizontal="left"/>
    </xf>
    <xf numFmtId="1" fontId="21" fillId="0" borderId="2" xfId="19" applyNumberFormat="1" applyFont="1" applyFill="1" applyBorder="1" applyAlignment="1">
      <alignment horizontal="right"/>
    </xf>
    <xf numFmtId="1" fontId="21" fillId="0" borderId="2" xfId="19" applyNumberFormat="1" applyFont="1" applyFill="1" applyBorder="1"/>
    <xf numFmtId="1" fontId="21" fillId="0" borderId="13" xfId="19" applyNumberFormat="1" applyFont="1" applyFill="1" applyBorder="1"/>
    <xf numFmtId="1" fontId="24" fillId="0" borderId="2" xfId="19" applyNumberFormat="1" applyFont="1" applyFill="1" applyBorder="1" applyAlignment="1">
      <alignment horizontal="right"/>
    </xf>
    <xf numFmtId="1" fontId="24" fillId="0" borderId="5" xfId="19" applyNumberFormat="1" applyFont="1" applyFill="1" applyBorder="1"/>
    <xf numFmtId="164" fontId="24" fillId="0" borderId="4" xfId="19" applyNumberFormat="1" applyFont="1" applyFill="1" applyBorder="1"/>
    <xf numFmtId="164" fontId="24" fillId="0" borderId="2" xfId="17" applyNumberFormat="1" applyFont="1" applyFill="1" applyBorder="1"/>
    <xf numFmtId="164" fontId="24" fillId="0" borderId="3" xfId="19" applyNumberFormat="1" applyFont="1" applyFill="1" applyBorder="1"/>
    <xf numFmtId="2" fontId="24" fillId="0" borderId="3" xfId="19" applyNumberFormat="1" applyFont="1" applyFill="1" applyBorder="1"/>
    <xf numFmtId="0" fontId="40" fillId="3" borderId="2" xfId="0" applyFont="1" applyFill="1" applyBorder="1"/>
    <xf numFmtId="1" fontId="24" fillId="3" borderId="5" xfId="19" applyNumberFormat="1" applyFont="1" applyFill="1" applyBorder="1"/>
    <xf numFmtId="1" fontId="24" fillId="3" borderId="13" xfId="19" applyNumberFormat="1" applyFont="1" applyFill="1" applyBorder="1"/>
    <xf numFmtId="164" fontId="24" fillId="3" borderId="2" xfId="17" applyNumberFormat="1" applyFont="1" applyFill="1" applyBorder="1"/>
    <xf numFmtId="4" fontId="21" fillId="0" borderId="3" xfId="19" applyNumberFormat="1" applyFont="1" applyFill="1" applyBorder="1"/>
    <xf numFmtId="2" fontId="21" fillId="0" borderId="3" xfId="19" applyNumberFormat="1" applyFont="1" applyFill="1" applyBorder="1"/>
    <xf numFmtId="0" fontId="38" fillId="0" borderId="2" xfId="17" applyFont="1" applyFill="1" applyBorder="1"/>
    <xf numFmtId="164" fontId="38" fillId="0" borderId="13" xfId="17" applyNumberFormat="1" applyFont="1" applyFill="1" applyBorder="1"/>
    <xf numFmtId="164" fontId="38" fillId="0" borderId="2" xfId="17" applyNumberFormat="1" applyFont="1" applyBorder="1"/>
    <xf numFmtId="2" fontId="38" fillId="0" borderId="13" xfId="17" applyNumberFormat="1" applyFont="1" applyBorder="1"/>
    <xf numFmtId="49" fontId="40" fillId="3" borderId="2" xfId="19" applyNumberFormat="1" applyFont="1" applyFill="1" applyBorder="1" applyAlignment="1">
      <alignment horizontal="left" wrapText="1"/>
    </xf>
    <xf numFmtId="164" fontId="24" fillId="3" borderId="2" xfId="19" applyNumberFormat="1" applyFont="1" applyFill="1" applyBorder="1" applyAlignment="1">
      <alignment horizontal="right"/>
    </xf>
    <xf numFmtId="0" fontId="40" fillId="3" borderId="0" xfId="0" applyFont="1" applyFill="1"/>
    <xf numFmtId="0" fontId="24" fillId="3" borderId="2" xfId="19" applyFont="1" applyFill="1" applyBorder="1"/>
    <xf numFmtId="164" fontId="24" fillId="3" borderId="2" xfId="19" applyNumberFormat="1" applyFont="1" applyFill="1" applyBorder="1"/>
    <xf numFmtId="1" fontId="24" fillId="3" borderId="2" xfId="17" applyNumberFormat="1" applyFont="1" applyFill="1" applyBorder="1"/>
    <xf numFmtId="49" fontId="40" fillId="3" borderId="2" xfId="19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21" fillId="3" borderId="2" xfId="19" applyNumberFormat="1" applyFont="1" applyFill="1" applyBorder="1" applyAlignment="1">
      <alignment horizontal="center"/>
    </xf>
    <xf numFmtId="49" fontId="21" fillId="3" borderId="2" xfId="22" applyNumberFormat="1" applyFont="1" applyFill="1" applyBorder="1" applyAlignment="1">
      <alignment horizontal="center"/>
    </xf>
    <xf numFmtId="164" fontId="21" fillId="3" borderId="2" xfId="19" applyNumberFormat="1" applyFont="1" applyFill="1" applyBorder="1" applyAlignment="1">
      <alignment horizontal="right"/>
    </xf>
    <xf numFmtId="1" fontId="21" fillId="3" borderId="2" xfId="19" applyNumberFormat="1" applyFont="1" applyFill="1" applyBorder="1"/>
    <xf numFmtId="0" fontId="21" fillId="3" borderId="2" xfId="19" applyFont="1" applyFill="1" applyBorder="1"/>
    <xf numFmtId="164" fontId="21" fillId="3" borderId="2" xfId="19" applyNumberFormat="1" applyFont="1" applyFill="1" applyBorder="1"/>
    <xf numFmtId="1" fontId="21" fillId="3" borderId="2" xfId="17" applyNumberFormat="1" applyFont="1" applyFill="1" applyBorder="1"/>
    <xf numFmtId="4" fontId="21" fillId="3" borderId="2" xfId="19" applyNumberFormat="1" applyFont="1" applyFill="1" applyBorder="1"/>
    <xf numFmtId="2" fontId="21" fillId="3" borderId="2" xfId="19" applyNumberFormat="1" applyFont="1" applyFill="1" applyBorder="1"/>
    <xf numFmtId="2" fontId="21" fillId="3" borderId="13" xfId="19" applyNumberFormat="1" applyFont="1" applyFill="1" applyBorder="1"/>
    <xf numFmtId="49" fontId="3" fillId="3" borderId="2" xfId="19" applyNumberFormat="1" applyFont="1" applyFill="1" applyBorder="1" applyAlignment="1">
      <alignment horizontal="left" wrapText="1"/>
    </xf>
    <xf numFmtId="2" fontId="21" fillId="3" borderId="3" xfId="19" applyNumberFormat="1" applyFont="1" applyFill="1" applyBorder="1"/>
    <xf numFmtId="49" fontId="38" fillId="3" borderId="2" xfId="19" applyNumberFormat="1" applyFont="1" applyFill="1" applyBorder="1" applyAlignment="1">
      <alignment horizontal="left"/>
    </xf>
    <xf numFmtId="49" fontId="46" fillId="3" borderId="2" xfId="19" applyNumberFormat="1" applyFont="1" applyFill="1" applyBorder="1" applyAlignment="1">
      <alignment horizontal="center"/>
    </xf>
    <xf numFmtId="49" fontId="46" fillId="3" borderId="2" xfId="22" applyNumberFormat="1" applyFont="1" applyFill="1" applyBorder="1" applyAlignment="1">
      <alignment horizontal="center"/>
    </xf>
    <xf numFmtId="164" fontId="46" fillId="3" borderId="2" xfId="19" applyNumberFormat="1" applyFont="1" applyFill="1" applyBorder="1" applyAlignment="1">
      <alignment horizontal="right"/>
    </xf>
    <xf numFmtId="1" fontId="46" fillId="3" borderId="2" xfId="19" applyNumberFormat="1" applyFont="1" applyFill="1" applyBorder="1"/>
    <xf numFmtId="0" fontId="46" fillId="3" borderId="2" xfId="19" applyFont="1" applyFill="1" applyBorder="1"/>
    <xf numFmtId="164" fontId="46" fillId="3" borderId="2" xfId="19" applyNumberFormat="1" applyFont="1" applyFill="1" applyBorder="1"/>
    <xf numFmtId="1" fontId="46" fillId="3" borderId="2" xfId="17" applyNumberFormat="1" applyFont="1" applyFill="1" applyBorder="1"/>
    <xf numFmtId="4" fontId="46" fillId="3" borderId="2" xfId="19" applyNumberFormat="1" applyFont="1" applyFill="1" applyBorder="1"/>
    <xf numFmtId="2" fontId="46" fillId="3" borderId="2" xfId="19" applyNumberFormat="1" applyFont="1" applyFill="1" applyBorder="1"/>
    <xf numFmtId="49" fontId="48" fillId="0" borderId="2" xfId="19" applyNumberFormat="1" applyFont="1" applyFill="1" applyBorder="1" applyAlignment="1">
      <alignment horizontal="left" wrapText="1"/>
    </xf>
    <xf numFmtId="49" fontId="48" fillId="0" borderId="2" xfId="19" applyNumberFormat="1" applyFont="1" applyFill="1" applyBorder="1" applyAlignment="1">
      <alignment horizontal="center"/>
    </xf>
    <xf numFmtId="49" fontId="48" fillId="0" borderId="2" xfId="22" applyNumberFormat="1" applyFont="1" applyFill="1" applyBorder="1" applyAlignment="1">
      <alignment horizontal="center"/>
    </xf>
    <xf numFmtId="1" fontId="48" fillId="0" borderId="2" xfId="19" applyNumberFormat="1" applyFont="1" applyFill="1" applyBorder="1" applyAlignment="1">
      <alignment horizontal="right"/>
    </xf>
    <xf numFmtId="4" fontId="48" fillId="0" borderId="2" xfId="19" applyNumberFormat="1" applyFont="1" applyFill="1" applyBorder="1" applyAlignment="1">
      <alignment horizontal="right"/>
    </xf>
    <xf numFmtId="2" fontId="48" fillId="0" borderId="2" xfId="19" applyNumberFormat="1" applyFont="1" applyFill="1" applyBorder="1" applyAlignment="1">
      <alignment horizontal="right"/>
    </xf>
    <xf numFmtId="49" fontId="38" fillId="0" borderId="3" xfId="19" applyNumberFormat="1" applyFont="1" applyFill="1" applyBorder="1"/>
    <xf numFmtId="1" fontId="46" fillId="0" borderId="10" xfId="19" applyNumberFormat="1" applyFont="1" applyFill="1" applyBorder="1"/>
    <xf numFmtId="1" fontId="38" fillId="0" borderId="3" xfId="19" applyNumberFormat="1" applyFont="1" applyFill="1" applyBorder="1"/>
    <xf numFmtId="1" fontId="38" fillId="0" borderId="4" xfId="19" applyNumberFormat="1" applyFont="1" applyFill="1" applyBorder="1"/>
    <xf numFmtId="1" fontId="46" fillId="0" borderId="4" xfId="19" applyNumberFormat="1" applyFont="1" applyFill="1" applyBorder="1"/>
    <xf numFmtId="1" fontId="38" fillId="0" borderId="3" xfId="17" applyNumberFormat="1" applyFont="1" applyFill="1" applyBorder="1"/>
    <xf numFmtId="0" fontId="38" fillId="0" borderId="13" xfId="17" applyFont="1" applyFill="1" applyBorder="1"/>
    <xf numFmtId="49" fontId="38" fillId="0" borderId="2" xfId="19" applyNumberFormat="1" applyFont="1" applyFill="1" applyBorder="1"/>
    <xf numFmtId="49" fontId="38" fillId="0" borderId="2" xfId="19" applyNumberFormat="1" applyFont="1" applyFill="1" applyBorder="1" applyAlignment="1">
      <alignment horizontal="left"/>
    </xf>
    <xf numFmtId="1" fontId="38" fillId="0" borderId="2" xfId="17" applyNumberFormat="1" applyFont="1" applyFill="1" applyBorder="1"/>
    <xf numFmtId="49" fontId="38" fillId="0" borderId="1" xfId="19" applyNumberFormat="1" applyFont="1" applyFill="1" applyBorder="1" applyAlignment="1">
      <alignment horizontal="left"/>
    </xf>
    <xf numFmtId="49" fontId="38" fillId="0" borderId="1" xfId="19" applyNumberFormat="1" applyFont="1" applyFill="1" applyBorder="1" applyAlignment="1">
      <alignment horizontal="center"/>
    </xf>
    <xf numFmtId="49" fontId="38" fillId="0" borderId="1" xfId="22" applyNumberFormat="1" applyFont="1" applyFill="1" applyBorder="1" applyAlignment="1">
      <alignment horizontal="center"/>
    </xf>
    <xf numFmtId="164" fontId="38" fillId="0" borderId="1" xfId="19" applyNumberFormat="1" applyFont="1" applyFill="1" applyBorder="1" applyAlignment="1">
      <alignment horizontal="right"/>
    </xf>
    <xf numFmtId="1" fontId="38" fillId="0" borderId="9" xfId="19" applyNumberFormat="1" applyFont="1" applyFill="1" applyBorder="1"/>
    <xf numFmtId="0" fontId="38" fillId="0" borderId="1" xfId="19" applyFont="1" applyFill="1" applyBorder="1"/>
    <xf numFmtId="164" fontId="38" fillId="0" borderId="11" xfId="19" applyNumberFormat="1" applyFont="1" applyFill="1" applyBorder="1"/>
    <xf numFmtId="0" fontId="38" fillId="0" borderId="8" xfId="19" applyFont="1" applyFill="1" applyBorder="1"/>
    <xf numFmtId="1" fontId="46" fillId="0" borderId="8" xfId="19" applyNumberFormat="1" applyFont="1" applyFill="1" applyBorder="1"/>
    <xf numFmtId="1" fontId="38" fillId="0" borderId="1" xfId="17" applyNumberFormat="1" applyFont="1" applyFill="1" applyBorder="1"/>
    <xf numFmtId="164" fontId="38" fillId="0" borderId="1" xfId="19" applyNumberFormat="1" applyFont="1" applyFill="1" applyBorder="1"/>
    <xf numFmtId="4" fontId="38" fillId="0" borderId="1" xfId="19" applyNumberFormat="1" applyFont="1" applyFill="1" applyBorder="1"/>
    <xf numFmtId="0" fontId="38" fillId="0" borderId="1" xfId="17" applyFont="1" applyFill="1" applyBorder="1"/>
    <xf numFmtId="0" fontId="38" fillId="0" borderId="8" xfId="17" applyFont="1" applyFill="1" applyBorder="1"/>
    <xf numFmtId="49" fontId="46" fillId="0" borderId="28" xfId="19" applyNumberFormat="1" applyFont="1" applyFill="1" applyBorder="1" applyAlignment="1">
      <alignment horizontal="left"/>
    </xf>
    <xf numFmtId="49" fontId="46" fillId="0" borderId="29" xfId="19" applyNumberFormat="1" applyFont="1" applyFill="1" applyBorder="1" applyAlignment="1">
      <alignment horizontal="center"/>
    </xf>
    <xf numFmtId="49" fontId="46" fillId="0" borderId="29" xfId="22" applyNumberFormat="1" applyFont="1" applyFill="1" applyBorder="1" applyAlignment="1">
      <alignment horizontal="center"/>
    </xf>
    <xf numFmtId="164" fontId="38" fillId="0" borderId="29" xfId="19" applyNumberFormat="1" applyFont="1" applyFill="1" applyBorder="1" applyAlignment="1">
      <alignment horizontal="right"/>
    </xf>
    <xf numFmtId="1" fontId="38" fillId="0" borderId="23" xfId="19" applyNumberFormat="1" applyFont="1" applyFill="1" applyBorder="1"/>
    <xf numFmtId="0" fontId="38" fillId="0" borderId="29" xfId="19" applyFont="1" applyFill="1" applyBorder="1"/>
    <xf numFmtId="164" fontId="38" fillId="0" borderId="30" xfId="19" applyNumberFormat="1" applyFont="1" applyFill="1" applyBorder="1"/>
    <xf numFmtId="0" fontId="38" fillId="0" borderId="30" xfId="19" applyFont="1" applyFill="1" applyBorder="1"/>
    <xf numFmtId="1" fontId="46" fillId="0" borderId="30" xfId="19" applyNumberFormat="1" applyFont="1" applyFill="1" applyBorder="1"/>
    <xf numFmtId="1" fontId="38" fillId="0" borderId="29" xfId="17" applyNumberFormat="1" applyFont="1" applyFill="1" applyBorder="1"/>
    <xf numFmtId="164" fontId="38" fillId="0" borderId="29" xfId="19" applyNumberFormat="1" applyFont="1" applyFill="1" applyBorder="1"/>
    <xf numFmtId="4" fontId="46" fillId="0" borderId="31" xfId="19" applyNumberFormat="1" applyFont="1" applyFill="1" applyBorder="1"/>
    <xf numFmtId="0" fontId="38" fillId="0" borderId="15" xfId="17" applyFont="1" applyFill="1" applyBorder="1"/>
    <xf numFmtId="0" fontId="38" fillId="0" borderId="0" xfId="17" applyFont="1" applyFill="1" applyBorder="1"/>
    <xf numFmtId="49" fontId="38" fillId="0" borderId="32" xfId="19" applyNumberFormat="1" applyFont="1" applyFill="1" applyBorder="1" applyAlignment="1">
      <alignment horizontal="left"/>
    </xf>
    <xf numFmtId="49" fontId="38" fillId="0" borderId="6" xfId="19" applyNumberFormat="1" applyFont="1" applyFill="1" applyBorder="1" applyAlignment="1">
      <alignment horizontal="center"/>
    </xf>
    <xf numFmtId="49" fontId="38" fillId="0" borderId="6" xfId="22" applyNumberFormat="1" applyFont="1" applyFill="1" applyBorder="1" applyAlignment="1">
      <alignment horizontal="center"/>
    </xf>
    <xf numFmtId="164" fontId="38" fillId="0" borderId="6" xfId="19" applyNumberFormat="1" applyFont="1" applyFill="1" applyBorder="1" applyAlignment="1">
      <alignment horizontal="right"/>
    </xf>
    <xf numFmtId="1" fontId="38" fillId="0" borderId="0" xfId="19" applyNumberFormat="1" applyFont="1" applyFill="1" applyBorder="1"/>
    <xf numFmtId="0" fontId="38" fillId="0" borderId="6" xfId="19" applyFont="1" applyFill="1" applyBorder="1"/>
    <xf numFmtId="0" fontId="38" fillId="0" borderId="11" xfId="19" applyFont="1" applyFill="1" applyBorder="1"/>
    <xf numFmtId="1" fontId="38" fillId="0" borderId="11" xfId="19" applyNumberFormat="1" applyFont="1" applyFill="1" applyBorder="1"/>
    <xf numFmtId="1" fontId="38" fillId="0" borderId="6" xfId="17" applyNumberFormat="1" applyFont="1" applyFill="1" applyBorder="1"/>
    <xf numFmtId="164" fontId="38" fillId="0" borderId="6" xfId="19" applyNumberFormat="1" applyFont="1" applyFill="1" applyBorder="1"/>
    <xf numFmtId="4" fontId="38" fillId="0" borderId="33" xfId="19" applyNumberFormat="1" applyFont="1" applyFill="1" applyBorder="1"/>
    <xf numFmtId="164" fontId="38" fillId="0" borderId="1" xfId="17" applyNumberFormat="1" applyFont="1" applyFill="1" applyBorder="1"/>
    <xf numFmtId="164" fontId="46" fillId="0" borderId="2" xfId="19" applyNumberFormat="1" applyFont="1" applyFill="1" applyBorder="1" applyAlignment="1">
      <alignment horizontal="right"/>
    </xf>
    <xf numFmtId="0" fontId="46" fillId="0" borderId="2" xfId="19" applyFont="1" applyFill="1" applyBorder="1"/>
    <xf numFmtId="164" fontId="46" fillId="0" borderId="2" xfId="19" applyNumberFormat="1" applyFont="1" applyFill="1" applyBorder="1"/>
    <xf numFmtId="1" fontId="46" fillId="0" borderId="2" xfId="17" applyNumberFormat="1" applyFont="1" applyFill="1" applyBorder="1"/>
    <xf numFmtId="4" fontId="38" fillId="0" borderId="2" xfId="19" applyNumberFormat="1" applyFont="1" applyFill="1" applyBorder="1"/>
    <xf numFmtId="2" fontId="46" fillId="0" borderId="2" xfId="19" applyNumberFormat="1" applyFont="1" applyFill="1" applyBorder="1"/>
    <xf numFmtId="2" fontId="46" fillId="0" borderId="13" xfId="19" applyNumberFormat="1" applyFont="1" applyFill="1" applyBorder="1"/>
    <xf numFmtId="164" fontId="38" fillId="0" borderId="2" xfId="19" applyNumberFormat="1" applyFont="1" applyFill="1" applyBorder="1"/>
    <xf numFmtId="49" fontId="24" fillId="3" borderId="2" xfId="17" applyNumberFormat="1" applyFont="1" applyFill="1" applyBorder="1" applyAlignment="1">
      <alignment horizontal="center"/>
    </xf>
    <xf numFmtId="49" fontId="24" fillId="3" borderId="2" xfId="19" applyNumberFormat="1" applyFont="1" applyFill="1" applyBorder="1" applyAlignment="1">
      <alignment horizontal="right"/>
    </xf>
    <xf numFmtId="49" fontId="24" fillId="3" borderId="2" xfId="19" applyNumberFormat="1" applyFont="1" applyFill="1" applyBorder="1"/>
    <xf numFmtId="49" fontId="24" fillId="3" borderId="2" xfId="17" applyNumberFormat="1" applyFont="1" applyFill="1" applyBorder="1"/>
    <xf numFmtId="49" fontId="48" fillId="0" borderId="3" xfId="19" applyNumberFormat="1" applyFont="1" applyFill="1" applyBorder="1" applyAlignment="1">
      <alignment horizontal="center"/>
    </xf>
    <xf numFmtId="164" fontId="48" fillId="0" borderId="2" xfId="19" applyNumberFormat="1" applyFont="1" applyFill="1" applyBorder="1" applyAlignment="1">
      <alignment horizontal="right"/>
    </xf>
    <xf numFmtId="1" fontId="48" fillId="0" borderId="2" xfId="19" applyNumberFormat="1" applyFont="1" applyFill="1" applyBorder="1"/>
    <xf numFmtId="0" fontId="48" fillId="0" borderId="2" xfId="19" applyFont="1" applyFill="1" applyBorder="1"/>
    <xf numFmtId="164" fontId="48" fillId="0" borderId="2" xfId="19" applyNumberFormat="1" applyFont="1" applyFill="1" applyBorder="1"/>
    <xf numFmtId="1" fontId="48" fillId="0" borderId="2" xfId="17" applyNumberFormat="1" applyFont="1" applyFill="1" applyBorder="1"/>
    <xf numFmtId="4" fontId="48" fillId="3" borderId="2" xfId="19" applyNumberFormat="1" applyFont="1" applyFill="1" applyBorder="1" applyAlignment="1">
      <alignment horizontal="right"/>
    </xf>
    <xf numFmtId="2" fontId="48" fillId="3" borderId="2" xfId="19" applyNumberFormat="1" applyFont="1" applyFill="1" applyBorder="1" applyAlignment="1">
      <alignment horizontal="right"/>
    </xf>
    <xf numFmtId="49" fontId="38" fillId="3" borderId="16" xfId="0" applyNumberFormat="1" applyFont="1" applyFill="1" applyBorder="1" applyAlignment="1">
      <alignment horizontal="left" wrapText="1"/>
    </xf>
    <xf numFmtId="49" fontId="35" fillId="0" borderId="2" xfId="17" applyNumberFormat="1" applyFont="1" applyBorder="1"/>
    <xf numFmtId="4" fontId="2" fillId="0" borderId="2" xfId="20" applyNumberFormat="1" applyFont="1" applyFill="1" applyBorder="1" applyAlignment="1">
      <alignment horizontal="right"/>
    </xf>
    <xf numFmtId="49" fontId="48" fillId="0" borderId="2" xfId="0" applyNumberFormat="1" applyFont="1" applyBorder="1" applyAlignment="1" applyProtection="1">
      <alignment horizontal="left" vertical="center" wrapText="1"/>
    </xf>
    <xf numFmtId="0" fontId="47" fillId="0" borderId="0" xfId="0" applyFont="1" applyAlignment="1">
      <alignment wrapText="1"/>
    </xf>
    <xf numFmtId="4" fontId="24" fillId="0" borderId="2" xfId="19" applyNumberFormat="1" applyFont="1" applyFill="1" applyBorder="1" applyAlignment="1">
      <alignment horizontal="right"/>
    </xf>
    <xf numFmtId="2" fontId="24" fillId="0" borderId="2" xfId="19" applyNumberFormat="1" applyFont="1" applyFill="1" applyBorder="1" applyAlignment="1">
      <alignment horizontal="right"/>
    </xf>
    <xf numFmtId="0" fontId="49" fillId="0" borderId="20" xfId="15" applyNumberFormat="1" applyFont="1" applyFill="1" applyBorder="1" applyAlignment="1">
      <alignment horizontal="left" vertical="top" wrapText="1"/>
    </xf>
    <xf numFmtId="49" fontId="40" fillId="0" borderId="2" xfId="19" applyNumberFormat="1" applyFont="1" applyFill="1" applyBorder="1"/>
    <xf numFmtId="0" fontId="24" fillId="0" borderId="2" xfId="19" applyFont="1" applyFill="1" applyBorder="1" applyAlignment="1">
      <alignment horizontal="center"/>
    </xf>
    <xf numFmtId="4" fontId="24" fillId="0" borderId="2" xfId="19" applyNumberFormat="1" applyFont="1" applyFill="1" applyBorder="1"/>
    <xf numFmtId="49" fontId="40" fillId="0" borderId="2" xfId="19" applyNumberFormat="1" applyFont="1" applyFill="1" applyBorder="1" applyAlignment="1">
      <alignment wrapText="1"/>
    </xf>
    <xf numFmtId="4" fontId="21" fillId="0" borderId="2" xfId="19" applyNumberFormat="1" applyFont="1" applyFill="1" applyBorder="1"/>
    <xf numFmtId="2" fontId="21" fillId="0" borderId="2" xfId="19" applyNumberFormat="1" applyFont="1" applyFill="1" applyBorder="1"/>
    <xf numFmtId="0" fontId="38" fillId="0" borderId="2" xfId="0" applyFont="1" applyFill="1" applyBorder="1" applyAlignment="1" applyProtection="1">
      <alignment vertical="justify" wrapText="1"/>
      <protection locked="0"/>
    </xf>
    <xf numFmtId="0" fontId="40" fillId="0" borderId="2" xfId="0" applyFont="1" applyFill="1" applyBorder="1" applyAlignment="1" applyProtection="1">
      <alignment vertical="justify" wrapText="1"/>
      <protection locked="0"/>
    </xf>
    <xf numFmtId="0" fontId="40" fillId="3" borderId="6" xfId="0" applyFont="1" applyFill="1" applyBorder="1" applyAlignment="1" applyProtection="1">
      <alignment horizontal="left" vertical="justify" wrapText="1"/>
      <protection locked="0"/>
    </xf>
    <xf numFmtId="0" fontId="40" fillId="3" borderId="2" xfId="0" applyFont="1" applyFill="1" applyBorder="1" applyAlignment="1" applyProtection="1">
      <alignment horizontal="left" vertical="justify" wrapText="1"/>
      <protection locked="0"/>
    </xf>
    <xf numFmtId="49" fontId="21" fillId="3" borderId="3" xfId="19" applyNumberFormat="1" applyFont="1" applyFill="1" applyBorder="1" applyAlignment="1">
      <alignment horizontal="center"/>
    </xf>
    <xf numFmtId="4" fontId="21" fillId="3" borderId="2" xfId="19" applyNumberFormat="1" applyFont="1" applyFill="1" applyBorder="1" applyAlignment="1">
      <alignment horizontal="right"/>
    </xf>
    <xf numFmtId="2" fontId="21" fillId="3" borderId="2" xfId="19" applyNumberFormat="1" applyFont="1" applyFill="1" applyBorder="1" applyAlignment="1">
      <alignment horizontal="right"/>
    </xf>
    <xf numFmtId="0" fontId="45" fillId="0" borderId="34" xfId="15" applyNumberFormat="1" applyFont="1" applyFill="1" applyBorder="1" applyAlignment="1">
      <alignment horizontal="left" vertical="top" wrapText="1"/>
    </xf>
    <xf numFmtId="49" fontId="38" fillId="3" borderId="3" xfId="19" applyNumberFormat="1" applyFont="1" applyFill="1" applyBorder="1" applyAlignment="1">
      <alignment horizontal="center"/>
    </xf>
    <xf numFmtId="164" fontId="38" fillId="3" borderId="2" xfId="19" applyNumberFormat="1" applyFont="1" applyFill="1" applyBorder="1" applyAlignment="1">
      <alignment horizontal="right"/>
    </xf>
    <xf numFmtId="0" fontId="38" fillId="3" borderId="2" xfId="0" applyFont="1" applyFill="1" applyBorder="1" applyAlignment="1" applyProtection="1">
      <alignment horizontal="left" vertical="justify" wrapText="1"/>
      <protection locked="0"/>
    </xf>
    <xf numFmtId="49" fontId="38" fillId="3" borderId="6" xfId="0" applyNumberFormat="1" applyFont="1" applyFill="1" applyBorder="1" applyAlignment="1" applyProtection="1">
      <alignment horizontal="left" vertical="center" wrapText="1"/>
    </xf>
    <xf numFmtId="4" fontId="38" fillId="3" borderId="2" xfId="17" applyNumberFormat="1" applyFont="1" applyFill="1" applyBorder="1"/>
    <xf numFmtId="2" fontId="38" fillId="3" borderId="2" xfId="17" applyNumberFormat="1" applyFont="1" applyFill="1" applyBorder="1"/>
    <xf numFmtId="49" fontId="38" fillId="0" borderId="2" xfId="17" applyNumberFormat="1" applyFont="1" applyFill="1" applyBorder="1" applyAlignment="1">
      <alignment horizontal="center"/>
    </xf>
    <xf numFmtId="49" fontId="21" fillId="0" borderId="2" xfId="17" applyNumberFormat="1" applyFont="1" applyFill="1" applyBorder="1" applyAlignment="1">
      <alignment horizontal="center"/>
    </xf>
    <xf numFmtId="164" fontId="21" fillId="0" borderId="2" xfId="19" applyNumberFormat="1" applyFont="1" applyFill="1" applyBorder="1"/>
    <xf numFmtId="1" fontId="21" fillId="0" borderId="2" xfId="17" applyNumberFormat="1" applyFont="1" applyFill="1" applyBorder="1"/>
    <xf numFmtId="4" fontId="21" fillId="0" borderId="2" xfId="19" applyNumberFormat="1" applyFont="1" applyFill="1" applyBorder="1" applyAlignment="1">
      <alignment horizontal="right"/>
    </xf>
    <xf numFmtId="0" fontId="38" fillId="0" borderId="0" xfId="0" applyFont="1"/>
    <xf numFmtId="0" fontId="40" fillId="3" borderId="2" xfId="13" applyNumberFormat="1" applyFont="1" applyFill="1" applyBorder="1" applyAlignment="1" applyProtection="1">
      <alignment wrapText="1"/>
    </xf>
    <xf numFmtId="49" fontId="24" fillId="3" borderId="12" xfId="17" applyNumberFormat="1" applyFont="1" applyFill="1" applyBorder="1" applyAlignment="1">
      <alignment horizontal="center"/>
    </xf>
    <xf numFmtId="0" fontId="45" fillId="0" borderId="35" xfId="15" applyNumberFormat="1" applyFont="1" applyFill="1" applyBorder="1" applyAlignment="1">
      <alignment horizontal="left" vertical="top" wrapText="1"/>
    </xf>
    <xf numFmtId="49" fontId="38" fillId="3" borderId="2" xfId="17" applyNumberFormat="1" applyFont="1" applyFill="1" applyBorder="1" applyAlignment="1">
      <alignment horizontal="center"/>
    </xf>
    <xf numFmtId="1" fontId="38" fillId="3" borderId="2" xfId="19" applyNumberFormat="1" applyFont="1" applyFill="1" applyBorder="1"/>
    <xf numFmtId="0" fontId="38" fillId="3" borderId="2" xfId="19" applyFont="1" applyFill="1" applyBorder="1"/>
    <xf numFmtId="164" fontId="38" fillId="3" borderId="2" xfId="19" applyNumberFormat="1" applyFont="1" applyFill="1" applyBorder="1"/>
    <xf numFmtId="1" fontId="38" fillId="3" borderId="2" xfId="17" applyNumberFormat="1" applyFont="1" applyFill="1" applyBorder="1"/>
    <xf numFmtId="49" fontId="38" fillId="3" borderId="12" xfId="17" applyNumberFormat="1" applyFont="1" applyFill="1" applyBorder="1" applyAlignment="1">
      <alignment horizontal="center"/>
    </xf>
    <xf numFmtId="0" fontId="47" fillId="0" borderId="2" xfId="13" applyNumberFormat="1" applyFont="1" applyBorder="1" applyAlignment="1" applyProtection="1">
      <alignment wrapText="1"/>
    </xf>
    <xf numFmtId="49" fontId="38" fillId="0" borderId="12" xfId="17" applyNumberFormat="1" applyFont="1" applyFill="1" applyBorder="1" applyAlignment="1">
      <alignment horizontal="center"/>
    </xf>
    <xf numFmtId="49" fontId="40" fillId="5" borderId="2" xfId="19" applyNumberFormat="1" applyFont="1" applyFill="1" applyBorder="1" applyAlignment="1">
      <alignment horizontal="left"/>
    </xf>
    <xf numFmtId="49" fontId="21" fillId="5" borderId="2" xfId="19" applyNumberFormat="1" applyFont="1" applyFill="1" applyBorder="1" applyAlignment="1">
      <alignment horizontal="center"/>
    </xf>
    <xf numFmtId="49" fontId="21" fillId="5" borderId="2" xfId="22" applyNumberFormat="1" applyFont="1" applyFill="1" applyBorder="1" applyAlignment="1">
      <alignment horizontal="center"/>
    </xf>
    <xf numFmtId="164" fontId="21" fillId="5" borderId="2" xfId="19" applyNumberFormat="1" applyFont="1" applyFill="1" applyBorder="1" applyAlignment="1">
      <alignment horizontal="right"/>
    </xf>
    <xf numFmtId="1" fontId="21" fillId="5" borderId="2" xfId="19" applyNumberFormat="1" applyFont="1" applyFill="1" applyBorder="1"/>
    <xf numFmtId="0" fontId="21" fillId="5" borderId="2" xfId="19" applyFont="1" applyFill="1" applyBorder="1"/>
    <xf numFmtId="164" fontId="21" fillId="5" borderId="2" xfId="19" applyNumberFormat="1" applyFont="1" applyFill="1" applyBorder="1"/>
    <xf numFmtId="1" fontId="21" fillId="5" borderId="2" xfId="17" applyNumberFormat="1" applyFont="1" applyFill="1" applyBorder="1"/>
    <xf numFmtId="4" fontId="24" fillId="5" borderId="2" xfId="19" applyNumberFormat="1" applyFont="1" applyFill="1" applyBorder="1" applyAlignment="1">
      <alignment horizontal="right"/>
    </xf>
    <xf numFmtId="2" fontId="24" fillId="5" borderId="2" xfId="19" applyNumberFormat="1" applyFont="1" applyFill="1" applyBorder="1" applyAlignment="1">
      <alignment horizontal="right"/>
    </xf>
    <xf numFmtId="49" fontId="40" fillId="0" borderId="2" xfId="19" applyNumberFormat="1" applyFont="1" applyFill="1" applyBorder="1" applyAlignment="1">
      <alignment horizontal="left" wrapText="1"/>
    </xf>
    <xf numFmtId="0" fontId="38" fillId="0" borderId="3" xfId="19" applyFont="1" applyFill="1" applyBorder="1"/>
    <xf numFmtId="49" fontId="38" fillId="0" borderId="14" xfId="19" applyNumberFormat="1" applyFont="1" applyFill="1" applyBorder="1" applyAlignment="1">
      <alignment horizontal="center"/>
    </xf>
    <xf numFmtId="49" fontId="40" fillId="6" borderId="36" xfId="19" applyNumberFormat="1" applyFont="1" applyFill="1" applyBorder="1" applyAlignment="1">
      <alignment horizontal="left"/>
    </xf>
    <xf numFmtId="49" fontId="24" fillId="6" borderId="14" xfId="19" applyNumberFormat="1" applyFont="1" applyFill="1" applyBorder="1" applyAlignment="1">
      <alignment horizontal="center"/>
    </xf>
    <xf numFmtId="49" fontId="24" fillId="6" borderId="3" xfId="19" applyNumberFormat="1" applyFont="1" applyFill="1" applyBorder="1" applyAlignment="1">
      <alignment horizontal="center"/>
    </xf>
    <xf numFmtId="49" fontId="24" fillId="6" borderId="3" xfId="22" applyNumberFormat="1" applyFont="1" applyFill="1" applyBorder="1" applyAlignment="1">
      <alignment horizontal="center"/>
    </xf>
    <xf numFmtId="49" fontId="24" fillId="6" borderId="2" xfId="19" applyNumberFormat="1" applyFont="1" applyFill="1" applyBorder="1" applyAlignment="1">
      <alignment horizontal="center"/>
    </xf>
    <xf numFmtId="164" fontId="24" fillId="6" borderId="3" xfId="19" applyNumberFormat="1" applyFont="1" applyFill="1" applyBorder="1" applyAlignment="1">
      <alignment horizontal="right"/>
    </xf>
    <xf numFmtId="1" fontId="24" fillId="6" borderId="3" xfId="19" applyNumberFormat="1" applyFont="1" applyFill="1" applyBorder="1"/>
    <xf numFmtId="0" fontId="24" fillId="6" borderId="3" xfId="19" applyFont="1" applyFill="1" applyBorder="1"/>
    <xf numFmtId="164" fontId="24" fillId="6" borderId="3" xfId="19" applyNumberFormat="1" applyFont="1" applyFill="1" applyBorder="1"/>
    <xf numFmtId="1" fontId="24" fillId="6" borderId="3" xfId="17" applyNumberFormat="1" applyFont="1" applyFill="1" applyBorder="1"/>
    <xf numFmtId="4" fontId="24" fillId="6" borderId="3" xfId="19" applyNumberFormat="1" applyFont="1" applyFill="1" applyBorder="1"/>
    <xf numFmtId="2" fontId="24" fillId="6" borderId="3" xfId="19" applyNumberFormat="1" applyFont="1" applyFill="1" applyBorder="1"/>
    <xf numFmtId="4" fontId="38" fillId="3" borderId="2" xfId="19" applyNumberFormat="1" applyFont="1" applyFill="1" applyBorder="1"/>
    <xf numFmtId="0" fontId="14" fillId="0" borderId="0" xfId="15"/>
    <xf numFmtId="0" fontId="50" fillId="0" borderId="0" xfId="15" applyNumberFormat="1" applyFont="1" applyFill="1" applyAlignment="1">
      <alignment horizontal="right" wrapText="1"/>
    </xf>
    <xf numFmtId="0" fontId="50" fillId="0" borderId="0" xfId="15" applyNumberFormat="1" applyFont="1" applyFill="1" applyAlignment="1">
      <alignment wrapText="1"/>
    </xf>
    <xf numFmtId="0" fontId="18" fillId="0" borderId="2" xfId="15" applyNumberFormat="1" applyFont="1" applyFill="1" applyBorder="1" applyAlignment="1">
      <alignment horizontal="center" vertical="center" wrapText="1"/>
    </xf>
    <xf numFmtId="0" fontId="45" fillId="0" borderId="20" xfId="15" applyNumberFormat="1" applyFont="1" applyFill="1" applyBorder="1" applyAlignment="1">
      <alignment horizontal="center" vertical="center" wrapText="1"/>
    </xf>
    <xf numFmtId="0" fontId="45" fillId="0" borderId="34" xfId="15" applyNumberFormat="1" applyFont="1" applyFill="1" applyBorder="1" applyAlignment="1">
      <alignment horizontal="center" vertical="center" wrapText="1"/>
    </xf>
    <xf numFmtId="0" fontId="50" fillId="0" borderId="20" xfId="15" applyNumberFormat="1" applyFont="1" applyFill="1" applyBorder="1" applyAlignment="1">
      <alignment horizontal="left" vertical="center" wrapText="1"/>
    </xf>
    <xf numFmtId="0" fontId="50" fillId="0" borderId="20" xfId="15" applyNumberFormat="1" applyFont="1" applyFill="1" applyBorder="1" applyAlignment="1">
      <alignment horizontal="center" vertical="center" wrapText="1"/>
    </xf>
    <xf numFmtId="49" fontId="50" fillId="0" borderId="20" xfId="15" applyNumberFormat="1" applyFont="1" applyFill="1" applyBorder="1" applyAlignment="1">
      <alignment horizontal="center" vertical="center" wrapText="1"/>
    </xf>
    <xf numFmtId="4" fontId="50" fillId="0" borderId="34" xfId="15" applyNumberFormat="1" applyFont="1" applyFill="1" applyBorder="1" applyAlignment="1">
      <alignment horizontal="center" vertical="center" wrapText="1"/>
    </xf>
    <xf numFmtId="0" fontId="50" fillId="0" borderId="20" xfId="15" applyNumberFormat="1" applyFont="1" applyFill="1" applyBorder="1" applyAlignment="1">
      <alignment horizontal="left" vertical="top" wrapText="1"/>
    </xf>
    <xf numFmtId="4" fontId="50" fillId="0" borderId="20" xfId="15" applyNumberFormat="1" applyFont="1" applyFill="1" applyBorder="1" applyAlignment="1">
      <alignment horizontal="center" vertical="center" wrapText="1"/>
    </xf>
    <xf numFmtId="49" fontId="45" fillId="0" borderId="20" xfId="15" applyNumberFormat="1" applyFont="1" applyFill="1" applyBorder="1" applyAlignment="1">
      <alignment horizontal="center" vertical="center" wrapText="1"/>
    </xf>
    <xf numFmtId="4" fontId="45" fillId="0" borderId="20" xfId="15" applyNumberFormat="1" applyFont="1" applyFill="1" applyBorder="1" applyAlignment="1">
      <alignment horizontal="center" vertical="center" wrapText="1"/>
    </xf>
    <xf numFmtId="49" fontId="46" fillId="0" borderId="2" xfId="19" applyNumberFormat="1" applyFont="1" applyFill="1" applyBorder="1" applyAlignment="1">
      <alignment horizontal="left" wrapText="1"/>
    </xf>
    <xf numFmtId="4" fontId="45" fillId="0" borderId="27" xfId="15" applyNumberFormat="1" applyFont="1" applyFill="1" applyBorder="1" applyAlignment="1">
      <alignment horizontal="center" vertical="center" wrapText="1"/>
    </xf>
    <xf numFmtId="4" fontId="50" fillId="0" borderId="27" xfId="15" applyNumberFormat="1" applyFont="1" applyFill="1" applyBorder="1" applyAlignment="1">
      <alignment horizontal="center" vertical="center" wrapText="1"/>
    </xf>
    <xf numFmtId="4" fontId="50" fillId="0" borderId="26" xfId="15" applyNumberFormat="1" applyFont="1" applyFill="1" applyBorder="1" applyAlignment="1">
      <alignment horizontal="center" vertical="center" wrapText="1"/>
    </xf>
    <xf numFmtId="4" fontId="50" fillId="0" borderId="2" xfId="15" applyNumberFormat="1" applyFont="1" applyFill="1" applyBorder="1" applyAlignment="1">
      <alignment horizontal="center" vertical="center" wrapText="1"/>
    </xf>
    <xf numFmtId="4" fontId="45" fillId="0" borderId="37" xfId="15" applyNumberFormat="1" applyFont="1" applyFill="1" applyBorder="1" applyAlignment="1">
      <alignment horizontal="center" vertical="center" wrapText="1"/>
    </xf>
    <xf numFmtId="4" fontId="45" fillId="0" borderId="1" xfId="15" applyNumberFormat="1" applyFont="1" applyFill="1" applyBorder="1" applyAlignment="1">
      <alignment horizontal="center" vertical="center" wrapText="1"/>
    </xf>
    <xf numFmtId="0" fontId="50" fillId="0" borderId="27" xfId="15" applyNumberFormat="1" applyFont="1" applyFill="1" applyBorder="1" applyAlignment="1">
      <alignment horizontal="left" vertical="top" wrapText="1"/>
    </xf>
    <xf numFmtId="49" fontId="50" fillId="0" borderId="27" xfId="15" applyNumberFormat="1" applyFont="1" applyFill="1" applyBorder="1" applyAlignment="1">
      <alignment horizontal="center" vertical="center" wrapText="1"/>
    </xf>
    <xf numFmtId="49" fontId="50" fillId="0" borderId="37" xfId="15" applyNumberFormat="1" applyFont="1" applyFill="1" applyBorder="1" applyAlignment="1">
      <alignment horizontal="center" vertical="center" wrapText="1"/>
    </xf>
    <xf numFmtId="4" fontId="50" fillId="0" borderId="1" xfId="15" applyNumberFormat="1" applyFont="1" applyFill="1" applyBorder="1" applyAlignment="1">
      <alignment horizontal="center" vertical="center" wrapText="1"/>
    </xf>
    <xf numFmtId="49" fontId="45" fillId="0" borderId="2" xfId="15" applyNumberFormat="1" applyFont="1" applyFill="1" applyBorder="1" applyAlignment="1">
      <alignment horizontal="center" vertical="center" wrapText="1"/>
    </xf>
    <xf numFmtId="4" fontId="45" fillId="0" borderId="2" xfId="15" applyNumberFormat="1" applyFont="1" applyFill="1" applyBorder="1" applyAlignment="1">
      <alignment horizontal="center" vertical="center" wrapText="1"/>
    </xf>
    <xf numFmtId="0" fontId="50" fillId="0" borderId="34" xfId="15" applyNumberFormat="1" applyFont="1" applyFill="1" applyBorder="1" applyAlignment="1">
      <alignment horizontal="left" vertical="top" wrapText="1"/>
    </xf>
    <xf numFmtId="49" fontId="50" fillId="0" borderId="34" xfId="15" applyNumberFormat="1" applyFont="1" applyFill="1" applyBorder="1" applyAlignment="1">
      <alignment horizontal="center" vertical="center" wrapText="1"/>
    </xf>
    <xf numFmtId="4" fontId="45" fillId="0" borderId="34" xfId="15" applyNumberFormat="1" applyFont="1" applyFill="1" applyBorder="1" applyAlignment="1">
      <alignment horizontal="center" vertical="center" wrapText="1"/>
    </xf>
    <xf numFmtId="4" fontId="50" fillId="0" borderId="20" xfId="15" applyNumberFormat="1" applyFont="1" applyFill="1" applyBorder="1" applyAlignment="1">
      <alignment horizontal="center" vertical="top" wrapText="1"/>
    </xf>
    <xf numFmtId="0" fontId="51" fillId="0" borderId="0" xfId="21" applyFont="1"/>
    <xf numFmtId="0" fontId="14" fillId="0" borderId="0" xfId="2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indent="10"/>
    </xf>
    <xf numFmtId="0" fontId="51" fillId="0" borderId="0" xfId="21" applyFont="1" applyAlignment="1"/>
    <xf numFmtId="0" fontId="52" fillId="0" borderId="2" xfId="21" applyFont="1" applyBorder="1" applyAlignment="1">
      <alignment horizontal="center" vertical="distributed"/>
    </xf>
    <xf numFmtId="0" fontId="40" fillId="0" borderId="2" xfId="21" applyFont="1" applyBorder="1" applyAlignment="1">
      <alignment horizontal="center"/>
    </xf>
    <xf numFmtId="0" fontId="40" fillId="0" borderId="2" xfId="21" applyFont="1" applyBorder="1"/>
    <xf numFmtId="0" fontId="3" fillId="0" borderId="12" xfId="21" applyFont="1" applyBorder="1" applyAlignment="1">
      <alignment horizontal="center"/>
    </xf>
    <xf numFmtId="0" fontId="3" fillId="0" borderId="2" xfId="21" applyFont="1" applyBorder="1" applyAlignment="1">
      <alignment horizontal="center"/>
    </xf>
    <xf numFmtId="0" fontId="38" fillId="0" borderId="2" xfId="21" applyFont="1" applyBorder="1" applyAlignment="1">
      <alignment horizontal="center"/>
    </xf>
    <xf numFmtId="0" fontId="14" fillId="0" borderId="2" xfId="21" applyBorder="1" applyAlignment="1">
      <alignment horizontal="center"/>
    </xf>
    <xf numFmtId="49" fontId="52" fillId="0" borderId="12" xfId="21" applyNumberFormat="1" applyFont="1" applyBorder="1" applyAlignment="1">
      <alignment horizontal="center" vertical="distributed"/>
    </xf>
    <xf numFmtId="2" fontId="3" fillId="0" borderId="2" xfId="21" applyNumberFormat="1" applyFont="1" applyBorder="1"/>
    <xf numFmtId="0" fontId="51" fillId="0" borderId="12" xfId="21" applyFont="1" applyBorder="1" applyAlignment="1">
      <alignment horizontal="left" vertical="distributed"/>
    </xf>
    <xf numFmtId="2" fontId="40" fillId="0" borderId="2" xfId="21" applyNumberFormat="1" applyFont="1" applyBorder="1"/>
    <xf numFmtId="49" fontId="51" fillId="0" borderId="12" xfId="21" applyNumberFormat="1" applyFont="1" applyBorder="1" applyAlignment="1">
      <alignment horizontal="center" vertical="distributed"/>
    </xf>
    <xf numFmtId="2" fontId="48" fillId="0" borderId="2" xfId="17" applyNumberFormat="1" applyFont="1" applyBorder="1"/>
    <xf numFmtId="0" fontId="35" fillId="0" borderId="15" xfId="17" applyBorder="1"/>
    <xf numFmtId="0" fontId="21" fillId="0" borderId="11" xfId="0" applyFont="1" applyFill="1" applyBorder="1" applyAlignment="1">
      <alignment horizontal="left" wrapText="1"/>
    </xf>
    <xf numFmtId="2" fontId="0" fillId="0" borderId="0" xfId="0" applyNumberFormat="1" applyFill="1"/>
    <xf numFmtId="2" fontId="0" fillId="0" borderId="3" xfId="0" applyNumberFormat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 wrapText="1"/>
      <protection locked="0"/>
    </xf>
    <xf numFmtId="0" fontId="40" fillId="0" borderId="10" xfId="0" applyFont="1" applyFill="1" applyBorder="1" applyAlignment="1" applyProtection="1">
      <alignment horizontal="center" wrapText="1"/>
      <protection locked="0"/>
    </xf>
    <xf numFmtId="0" fontId="36" fillId="0" borderId="0" xfId="18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17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17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19" applyFont="1" applyFill="1" applyAlignment="1">
      <alignment horizontal="center" wrapText="1"/>
    </xf>
    <xf numFmtId="0" fontId="15" fillId="0" borderId="0" xfId="17" applyFont="1" applyFill="1" applyAlignment="1"/>
    <xf numFmtId="0" fontId="35" fillId="0" borderId="0" xfId="17" applyFont="1" applyFill="1" applyAlignment="1"/>
    <xf numFmtId="0" fontId="2" fillId="0" borderId="1" xfId="19" applyFont="1" applyFill="1" applyBorder="1" applyAlignment="1">
      <alignment horizontal="center"/>
    </xf>
    <xf numFmtId="0" fontId="2" fillId="0" borderId="6" xfId="19" applyFont="1" applyFill="1" applyBorder="1" applyAlignment="1">
      <alignment horizontal="center"/>
    </xf>
    <xf numFmtId="49" fontId="2" fillId="0" borderId="13" xfId="19" applyNumberFormat="1" applyFont="1" applyFill="1" applyBorder="1" applyAlignment="1">
      <alignment horizontal="left"/>
    </xf>
    <xf numFmtId="0" fontId="2" fillId="0" borderId="5" xfId="19" applyFill="1" applyBorder="1" applyAlignment="1"/>
    <xf numFmtId="0" fontId="2" fillId="0" borderId="12" xfId="19" applyFill="1" applyBorder="1" applyAlignment="1"/>
    <xf numFmtId="0" fontId="5" fillId="0" borderId="1" xfId="19" applyFont="1" applyFill="1" applyBorder="1" applyAlignment="1">
      <alignment horizontal="center" wrapText="1"/>
    </xf>
    <xf numFmtId="0" fontId="5" fillId="0" borderId="6" xfId="19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center"/>
    </xf>
    <xf numFmtId="0" fontId="5" fillId="0" borderId="6" xfId="17" applyFont="1" applyFill="1" applyBorder="1" applyAlignment="1">
      <alignment horizontal="center"/>
    </xf>
    <xf numFmtId="0" fontId="35" fillId="0" borderId="2" xfId="17" applyFont="1" applyBorder="1" applyAlignment="1">
      <alignment horizontal="center" wrapText="1"/>
    </xf>
    <xf numFmtId="0" fontId="35" fillId="0" borderId="1" xfId="17" applyBorder="1" applyAlignment="1">
      <alignment horizontal="center" wrapText="1"/>
    </xf>
    <xf numFmtId="0" fontId="5" fillId="0" borderId="1" xfId="17" applyFont="1" applyBorder="1" applyAlignment="1">
      <alignment horizontal="center" wrapText="1"/>
    </xf>
    <xf numFmtId="0" fontId="5" fillId="0" borderId="3" xfId="17" applyFont="1" applyBorder="1" applyAlignment="1">
      <alignment horizontal="center" wrapText="1"/>
    </xf>
    <xf numFmtId="0" fontId="5" fillId="0" borderId="2" xfId="17" applyFont="1" applyBorder="1" applyAlignment="1">
      <alignment horizontal="center"/>
    </xf>
    <xf numFmtId="0" fontId="5" fillId="0" borderId="1" xfId="17" applyFont="1" applyBorder="1" applyAlignment="1">
      <alignment horizontal="center"/>
    </xf>
    <xf numFmtId="0" fontId="35" fillId="0" borderId="2" xfId="17" applyFont="1" applyBorder="1" applyAlignment="1">
      <alignment horizontal="center"/>
    </xf>
    <xf numFmtId="0" fontId="35" fillId="0" borderId="1" xfId="17" applyBorder="1" applyAlignment="1">
      <alignment horizontal="center"/>
    </xf>
    <xf numFmtId="0" fontId="35" fillId="0" borderId="1" xfId="17" applyFont="1" applyBorder="1" applyAlignment="1">
      <alignment horizontal="center" wrapText="1"/>
    </xf>
    <xf numFmtId="0" fontId="35" fillId="0" borderId="6" xfId="17" applyBorder="1" applyAlignment="1">
      <alignment horizontal="center" wrapText="1"/>
    </xf>
    <xf numFmtId="0" fontId="5" fillId="0" borderId="13" xfId="17" applyFont="1" applyBorder="1" applyAlignment="1">
      <alignment horizontal="center"/>
    </xf>
    <xf numFmtId="0" fontId="5" fillId="0" borderId="8" xfId="17" applyFont="1" applyBorder="1" applyAlignment="1">
      <alignment horizontal="center"/>
    </xf>
    <xf numFmtId="0" fontId="44" fillId="0" borderId="0" xfId="15" applyNumberFormat="1" applyFont="1" applyFill="1" applyAlignment="1">
      <alignment horizontal="center" vertical="center" wrapText="1"/>
    </xf>
    <xf numFmtId="0" fontId="11" fillId="0" borderId="0" xfId="15" applyNumberFormat="1" applyFont="1" applyFill="1" applyAlignment="1">
      <alignment horizontal="center" vertical="center" wrapText="1"/>
    </xf>
    <xf numFmtId="0" fontId="18" fillId="0" borderId="27" xfId="15" applyNumberFormat="1" applyFont="1" applyFill="1" applyBorder="1" applyAlignment="1">
      <alignment horizontal="center" vertical="center" wrapText="1"/>
    </xf>
    <xf numFmtId="0" fontId="18" fillId="0" borderId="35" xfId="15" applyNumberFormat="1" applyFont="1" applyFill="1" applyBorder="1" applyAlignment="1">
      <alignment horizontal="center" vertical="center" wrapText="1"/>
    </xf>
    <xf numFmtId="0" fontId="18" fillId="0" borderId="34" xfId="15" applyNumberFormat="1" applyFont="1" applyFill="1" applyBorder="1" applyAlignment="1">
      <alignment horizontal="center" vertical="center" wrapText="1"/>
    </xf>
    <xf numFmtId="0" fontId="18" fillId="0" borderId="37" xfId="15" applyNumberFormat="1" applyFont="1" applyFill="1" applyBorder="1" applyAlignment="1">
      <alignment horizontal="center" vertical="center" wrapText="1"/>
    </xf>
    <xf numFmtId="0" fontId="18" fillId="0" borderId="38" xfId="15" applyNumberFormat="1" applyFont="1" applyFill="1" applyBorder="1" applyAlignment="1">
      <alignment horizontal="center" vertical="center" wrapText="1"/>
    </xf>
    <xf numFmtId="0" fontId="18" fillId="0" borderId="25" xfId="15" applyNumberFormat="1" applyFont="1" applyFill="1" applyBorder="1" applyAlignment="1">
      <alignment horizontal="center" vertical="center" wrapText="1"/>
    </xf>
    <xf numFmtId="0" fontId="18" fillId="0" borderId="2" xfId="15" applyNumberFormat="1" applyFont="1" applyFill="1" applyBorder="1" applyAlignment="1">
      <alignment horizontal="center" vertical="center" wrapText="1"/>
    </xf>
    <xf numFmtId="0" fontId="50" fillId="0" borderId="20" xfId="15" applyNumberFormat="1" applyFont="1" applyFill="1" applyBorder="1" applyAlignment="1">
      <alignment vertical="top" wrapText="1"/>
    </xf>
    <xf numFmtId="0" fontId="52" fillId="0" borderId="13" xfId="21" applyFont="1" applyBorder="1" applyAlignment="1">
      <alignment horizontal="left" vertical="distributed"/>
    </xf>
    <xf numFmtId="0" fontId="52" fillId="0" borderId="5" xfId="21" applyFont="1" applyBorder="1" applyAlignment="1">
      <alignment horizontal="left" vertical="distributed"/>
    </xf>
    <xf numFmtId="0" fontId="52" fillId="0" borderId="12" xfId="21" applyFont="1" applyBorder="1" applyAlignment="1">
      <alignment horizontal="left" vertical="distributed"/>
    </xf>
    <xf numFmtId="0" fontId="52" fillId="0" borderId="0" xfId="21" applyFont="1" applyAlignment="1">
      <alignment horizontal="center" wrapText="1"/>
    </xf>
    <xf numFmtId="0" fontId="51" fillId="0" borderId="0" xfId="21" applyFont="1" applyAlignment="1">
      <alignment horizontal="center"/>
    </xf>
    <xf numFmtId="0" fontId="52" fillId="0" borderId="2" xfId="21" applyFont="1" applyBorder="1" applyAlignment="1">
      <alignment horizontal="center"/>
    </xf>
    <xf numFmtId="0" fontId="3" fillId="0" borderId="13" xfId="21" applyFont="1" applyBorder="1" applyAlignment="1">
      <alignment horizontal="center"/>
    </xf>
    <xf numFmtId="0" fontId="3" fillId="0" borderId="5" xfId="21" applyFont="1" applyBorder="1" applyAlignment="1">
      <alignment horizontal="center"/>
    </xf>
    <xf numFmtId="0" fontId="3" fillId="0" borderId="12" xfId="21" applyFont="1" applyBorder="1" applyAlignment="1">
      <alignment horizontal="center"/>
    </xf>
    <xf numFmtId="0" fontId="51" fillId="0" borderId="0" xfId="21" applyFont="1" applyAlignment="1">
      <alignment horizontal="left" wrapText="1"/>
    </xf>
    <xf numFmtId="0" fontId="51" fillId="0" borderId="13" xfId="21" applyFont="1" applyBorder="1" applyAlignment="1">
      <alignment horizontal="left" vertical="distributed" wrapText="1"/>
    </xf>
    <xf numFmtId="0" fontId="51" fillId="0" borderId="5" xfId="21" applyFont="1" applyBorder="1" applyAlignment="1">
      <alignment horizontal="left" vertical="distributed" wrapText="1"/>
    </xf>
    <xf numFmtId="0" fontId="51" fillId="0" borderId="12" xfId="21" applyFont="1" applyBorder="1" applyAlignment="1">
      <alignment horizontal="left" vertical="distributed" wrapText="1"/>
    </xf>
    <xf numFmtId="0" fontId="51" fillId="0" borderId="13" xfId="21" applyFont="1" applyBorder="1" applyAlignment="1">
      <alignment horizontal="left" vertical="distributed"/>
    </xf>
    <xf numFmtId="0" fontId="51" fillId="0" borderId="5" xfId="21" applyFont="1" applyBorder="1" applyAlignment="1">
      <alignment horizontal="left" vertical="distributed"/>
    </xf>
    <xf numFmtId="0" fontId="51" fillId="0" borderId="12" xfId="21" applyFont="1" applyBorder="1" applyAlignment="1">
      <alignment horizontal="left" vertical="distributed"/>
    </xf>
    <xf numFmtId="0" fontId="35" fillId="0" borderId="2" xfId="17" applyBorder="1"/>
    <xf numFmtId="4" fontId="38" fillId="0" borderId="2" xfId="17" applyNumberFormat="1" applyFont="1" applyBorder="1"/>
  </cellXfs>
  <cellStyles count="24">
    <cellStyle name="Normal" xfId="3"/>
    <cellStyle name="xl30" xfId="2"/>
    <cellStyle name="xl31" xfId="4"/>
    <cellStyle name="xl37" xfId="5"/>
    <cellStyle name="xl41" xfId="6"/>
    <cellStyle name="xl43" xfId="7"/>
    <cellStyle name="xl44" xfId="1"/>
    <cellStyle name="xl44 2" xfId="8"/>
    <cellStyle name="xl46" xfId="9"/>
    <cellStyle name="xl69" xfId="10"/>
    <cellStyle name="xl73" xfId="11"/>
    <cellStyle name="xl84" xfId="12"/>
    <cellStyle name="xl92" xfId="13"/>
    <cellStyle name="Обычный" xfId="0" builtinId="0"/>
    <cellStyle name="Обычный 2" xfId="14"/>
    <cellStyle name="Обычный 3" xfId="15"/>
    <cellStyle name="Обычный 4" xfId="16"/>
    <cellStyle name="Обычный_Исполнение по расходам" xfId="17"/>
    <cellStyle name="Обычный_Лист1" xfId="18"/>
    <cellStyle name="Обычный_Лист1_Приложения к РД от 31.10.2012№208" xfId="19"/>
    <cellStyle name="Обычный_Лист1_Приложения к РД от 31.10.2012№208 2" xfId="20"/>
    <cellStyle name="Обычный_Приложение  1" xfId="21"/>
    <cellStyle name="Процент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view="pageBreakPreview" topLeftCell="A70" zoomScaleNormal="100" zoomScaleSheetLayoutView="100" workbookViewId="0">
      <selection activeCell="I52" sqref="I52"/>
    </sheetView>
  </sheetViews>
  <sheetFormatPr defaultRowHeight="12.75"/>
  <cols>
    <col min="1" max="1" width="35.140625" customWidth="1"/>
    <col min="2" max="2" width="63.85546875" customWidth="1"/>
    <col min="3" max="3" width="19.85546875" hidden="1" customWidth="1"/>
    <col min="4" max="4" width="11.28515625" hidden="1" customWidth="1"/>
    <col min="5" max="5" width="12.85546875" hidden="1" customWidth="1"/>
    <col min="6" max="6" width="14.140625" hidden="1" customWidth="1"/>
    <col min="7" max="7" width="14.42578125" hidden="1" customWidth="1"/>
    <col min="8" max="8" width="16.42578125" hidden="1" customWidth="1"/>
    <col min="9" max="9" width="18.5703125" customWidth="1"/>
    <col min="10" max="10" width="14.42578125" hidden="1" customWidth="1"/>
    <col min="11" max="11" width="15.85546875" hidden="1" customWidth="1"/>
    <col min="12" max="12" width="9.140625" hidden="1" customWidth="1"/>
    <col min="13" max="13" width="18.85546875" customWidth="1"/>
    <col min="14" max="14" width="14.7109375" customWidth="1"/>
    <col min="15" max="15" width="5" customWidth="1"/>
  </cols>
  <sheetData>
    <row r="1" spans="1:16" ht="15.75" customHeight="1">
      <c r="I1" s="1" t="s">
        <v>0</v>
      </c>
      <c r="J1" s="1"/>
      <c r="K1" s="1"/>
    </row>
    <row r="2" spans="1:16" ht="15.75" customHeight="1">
      <c r="I2" s="1" t="s">
        <v>1</v>
      </c>
      <c r="J2" s="1"/>
      <c r="K2" s="1"/>
    </row>
    <row r="3" spans="1:16" ht="15.75" customHeight="1">
      <c r="I3" s="1" t="s">
        <v>475</v>
      </c>
      <c r="J3" s="1"/>
      <c r="K3" s="1"/>
    </row>
    <row r="4" spans="1:16" ht="15.75" customHeight="1">
      <c r="I4" s="659" t="s">
        <v>2</v>
      </c>
      <c r="J4" s="659"/>
      <c r="K4" s="659"/>
      <c r="L4" s="659"/>
      <c r="M4" s="659"/>
      <c r="N4" s="659"/>
    </row>
    <row r="5" spans="1:16" ht="15.75" customHeight="1">
      <c r="I5" s="2"/>
      <c r="J5" s="2"/>
      <c r="K5" s="2"/>
      <c r="L5" s="3"/>
      <c r="M5" s="3"/>
      <c r="N5" s="3"/>
      <c r="O5" s="3"/>
      <c r="P5" s="3"/>
    </row>
    <row r="7" spans="1:16" ht="12.75" customHeight="1">
      <c r="A7" s="660" t="s">
        <v>3</v>
      </c>
      <c r="B7" s="661"/>
      <c r="C7" s="661"/>
      <c r="D7" s="4"/>
      <c r="E7" s="5"/>
      <c r="F7" s="5"/>
      <c r="G7" s="5"/>
      <c r="H7" s="5"/>
      <c r="I7" s="5"/>
      <c r="J7" s="5"/>
      <c r="K7" s="5"/>
      <c r="L7" s="5"/>
    </row>
    <row r="8" spans="1:16" ht="17.25" customHeight="1">
      <c r="A8" s="661"/>
      <c r="B8" s="661"/>
      <c r="C8" s="661"/>
      <c r="D8" s="4"/>
      <c r="E8" s="5"/>
      <c r="F8" s="5"/>
      <c r="G8" s="6" t="s">
        <v>4</v>
      </c>
      <c r="H8" s="5"/>
      <c r="I8" s="5"/>
      <c r="J8" s="5"/>
      <c r="K8" s="5"/>
      <c r="L8" s="5"/>
    </row>
    <row r="9" spans="1:16" ht="25.5" customHeight="1">
      <c r="A9" s="7" t="s">
        <v>5</v>
      </c>
      <c r="B9" s="8" t="s">
        <v>6</v>
      </c>
      <c r="C9" s="7" t="s">
        <v>7</v>
      </c>
      <c r="D9" s="9" t="s">
        <v>8</v>
      </c>
      <c r="E9" s="9" t="s">
        <v>9</v>
      </c>
      <c r="F9" s="9" t="s">
        <v>10</v>
      </c>
      <c r="G9" s="10" t="s">
        <v>11</v>
      </c>
      <c r="H9" s="11" t="s">
        <v>12</v>
      </c>
      <c r="I9" s="11">
        <v>2023</v>
      </c>
      <c r="J9" s="12" t="s">
        <v>13</v>
      </c>
      <c r="K9" s="12" t="s">
        <v>14</v>
      </c>
      <c r="L9" s="13" t="s">
        <v>15</v>
      </c>
      <c r="M9" s="14">
        <v>2024</v>
      </c>
      <c r="N9" s="14">
        <v>2025</v>
      </c>
    </row>
    <row r="10" spans="1:16" ht="18" customHeight="1">
      <c r="A10" s="15" t="s">
        <v>16</v>
      </c>
      <c r="B10" s="16" t="s">
        <v>17</v>
      </c>
      <c r="C10" s="17" t="e">
        <f>C11+C62+C88+C70+C38+#REF!</f>
        <v>#REF!</v>
      </c>
      <c r="D10" s="17" t="e">
        <f>D11+D62+D88+D70+D38+#REF!</f>
        <v>#REF!</v>
      </c>
      <c r="E10" s="17" t="e">
        <f>E11+E62+E88+E70+E38+#REF!</f>
        <v>#DIV/0!</v>
      </c>
      <c r="F10" s="17" t="e">
        <f>F11+F62+F88+F70+F38+#REF!</f>
        <v>#REF!</v>
      </c>
      <c r="G10" s="17" t="e">
        <f>G11+G62+G88+G70+G38+#REF!</f>
        <v>#REF!</v>
      </c>
      <c r="H10" s="18" t="e">
        <f>H11+H62+H88+H70+H38+#REF!+H74</f>
        <v>#REF!</v>
      </c>
      <c r="I10" s="18">
        <f t="shared" ref="I10:N10" si="0">I11+I62+I88+I70+I38+I74+I67+I31+I36</f>
        <v>14195390</v>
      </c>
      <c r="J10" s="18">
        <f t="shared" si="0"/>
        <v>16697149.52</v>
      </c>
      <c r="K10" s="18">
        <f t="shared" si="0"/>
        <v>17574356.98</v>
      </c>
      <c r="L10" s="18" t="e">
        <f t="shared" si="0"/>
        <v>#DIV/0!</v>
      </c>
      <c r="M10" s="18">
        <f t="shared" si="0"/>
        <v>15639490</v>
      </c>
      <c r="N10" s="18">
        <f t="shared" si="0"/>
        <v>16482510</v>
      </c>
    </row>
    <row r="11" spans="1:16" ht="18.75">
      <c r="A11" s="19" t="s">
        <v>18</v>
      </c>
      <c r="B11" s="20" t="s">
        <v>19</v>
      </c>
      <c r="C11" s="21">
        <f>C12+C15</f>
        <v>3002.3</v>
      </c>
      <c r="D11" s="21">
        <f>D12+D15</f>
        <v>4436535.9000000004</v>
      </c>
      <c r="E11" s="21" t="e">
        <f>E12+E15</f>
        <v>#DIV/0!</v>
      </c>
      <c r="F11" s="21">
        <f>F12+F15</f>
        <v>4436115</v>
      </c>
      <c r="G11" s="21">
        <f>G12+G15</f>
        <v>2283880.1802617991</v>
      </c>
      <c r="H11" s="21">
        <f>H15+H12+H26</f>
        <v>4671572</v>
      </c>
      <c r="I11" s="21">
        <f t="shared" ref="I11:N11" si="1">I15+I26+I28</f>
        <v>8195000</v>
      </c>
      <c r="J11" s="21">
        <f t="shared" si="1"/>
        <v>6511000</v>
      </c>
      <c r="K11" s="21">
        <f t="shared" si="1"/>
        <v>6713200</v>
      </c>
      <c r="L11" s="21">
        <f t="shared" si="1"/>
        <v>277.60144631719442</v>
      </c>
      <c r="M11" s="21">
        <f t="shared" si="1"/>
        <v>7716000</v>
      </c>
      <c r="N11" s="21">
        <f t="shared" si="1"/>
        <v>7937000</v>
      </c>
    </row>
    <row r="12" spans="1:16" ht="18.75" hidden="1">
      <c r="A12" s="22" t="s">
        <v>20</v>
      </c>
      <c r="B12" s="23" t="s">
        <v>21</v>
      </c>
      <c r="C12" s="24">
        <f t="shared" ref="C12:H12" si="2">C13+C14</f>
        <v>0</v>
      </c>
      <c r="D12" s="24">
        <f t="shared" si="2"/>
        <v>2226811.9</v>
      </c>
      <c r="E12" s="24" t="e">
        <f t="shared" si="2"/>
        <v>#DIV/0!</v>
      </c>
      <c r="F12" s="24">
        <f t="shared" si="2"/>
        <v>2226391</v>
      </c>
      <c r="G12" s="24">
        <f t="shared" si="2"/>
        <v>74156.18026179928</v>
      </c>
      <c r="H12" s="25">
        <f t="shared" si="2"/>
        <v>2000</v>
      </c>
      <c r="I12" s="25">
        <v>0</v>
      </c>
      <c r="J12" s="26">
        <f>J13+J14</f>
        <v>0</v>
      </c>
      <c r="K12" s="26"/>
      <c r="L12" s="27">
        <f>J12/H12*100</f>
        <v>0</v>
      </c>
      <c r="M12" s="28"/>
      <c r="N12" s="28"/>
    </row>
    <row r="13" spans="1:16" ht="18.75" hidden="1">
      <c r="A13" s="22" t="s">
        <v>22</v>
      </c>
      <c r="B13" s="23" t="s">
        <v>21</v>
      </c>
      <c r="C13" s="24">
        <v>0</v>
      </c>
      <c r="D13" s="29">
        <v>420.9</v>
      </c>
      <c r="E13" s="30" t="e">
        <f>D13/C13*100</f>
        <v>#DIV/0!</v>
      </c>
      <c r="F13" s="31">
        <v>0</v>
      </c>
      <c r="G13" s="31">
        <v>0</v>
      </c>
      <c r="H13" s="25">
        <v>2000</v>
      </c>
      <c r="I13" s="25">
        <v>0</v>
      </c>
      <c r="J13" s="26"/>
      <c r="K13" s="26"/>
      <c r="L13" s="27"/>
      <c r="M13" s="28"/>
      <c r="N13" s="28"/>
    </row>
    <row r="14" spans="1:16" ht="18.75" hidden="1">
      <c r="A14" s="22" t="s">
        <v>23</v>
      </c>
      <c r="B14" s="23" t="s">
        <v>24</v>
      </c>
      <c r="C14" s="25">
        <v>0</v>
      </c>
      <c r="D14" s="24">
        <f>D15+D21+D28</f>
        <v>2226391</v>
      </c>
      <c r="E14" s="24">
        <f>E15+E21+E28</f>
        <v>2226391</v>
      </c>
      <c r="F14" s="24">
        <f>F15+F21+F28</f>
        <v>2226391</v>
      </c>
      <c r="G14" s="31">
        <f>F14/C15*100</f>
        <v>74156.18026179928</v>
      </c>
      <c r="H14" s="25">
        <v>0</v>
      </c>
      <c r="I14" s="25">
        <v>0</v>
      </c>
      <c r="J14" s="25"/>
      <c r="K14" s="25"/>
      <c r="L14" s="27"/>
      <c r="M14" s="28"/>
      <c r="N14" s="28"/>
    </row>
    <row r="15" spans="1:16" ht="18.75">
      <c r="A15" s="32" t="s">
        <v>20</v>
      </c>
      <c r="B15" s="33" t="s">
        <v>25</v>
      </c>
      <c r="C15" s="24">
        <f>C16+C21+C28</f>
        <v>3002.3</v>
      </c>
      <c r="D15" s="24">
        <f>D16+D21+D28</f>
        <v>2209724</v>
      </c>
      <c r="E15" s="24">
        <f>E16+E21+E28</f>
        <v>2209724</v>
      </c>
      <c r="F15" s="24">
        <f>F16+F21+F28</f>
        <v>2209724</v>
      </c>
      <c r="G15" s="24">
        <f>G16+G21+G28</f>
        <v>2209724</v>
      </c>
      <c r="H15" s="24">
        <f t="shared" ref="H15:N15" si="3">H16+H21</f>
        <v>4653572</v>
      </c>
      <c r="I15" s="24">
        <f t="shared" si="3"/>
        <v>8105000</v>
      </c>
      <c r="J15" s="24">
        <f t="shared" si="3"/>
        <v>6505000</v>
      </c>
      <c r="K15" s="24">
        <f t="shared" si="3"/>
        <v>6706000</v>
      </c>
      <c r="L15" s="24">
        <f t="shared" si="3"/>
        <v>258.85144631719442</v>
      </c>
      <c r="M15" s="24">
        <f t="shared" si="3"/>
        <v>7606000</v>
      </c>
      <c r="N15" s="24">
        <f t="shared" si="3"/>
        <v>7807000</v>
      </c>
    </row>
    <row r="16" spans="1:16" ht="18.75">
      <c r="A16" s="32" t="s">
        <v>20</v>
      </c>
      <c r="B16" s="33" t="s">
        <v>25</v>
      </c>
      <c r="C16" s="24">
        <v>3000</v>
      </c>
      <c r="D16" s="24">
        <v>2193057</v>
      </c>
      <c r="E16" s="24">
        <v>2193057</v>
      </c>
      <c r="F16" s="24">
        <v>2193057</v>
      </c>
      <c r="G16" s="24">
        <v>2193057</v>
      </c>
      <c r="H16" s="25">
        <f t="shared" ref="H16:N16" si="4">H17</f>
        <v>4649372</v>
      </c>
      <c r="I16" s="31">
        <f t="shared" si="4"/>
        <v>8100000</v>
      </c>
      <c r="J16" s="31">
        <f t="shared" si="4"/>
        <v>6500000</v>
      </c>
      <c r="K16" s="31">
        <f t="shared" si="4"/>
        <v>6700000</v>
      </c>
      <c r="L16" s="31">
        <f t="shared" si="4"/>
        <v>139.80382726957535</v>
      </c>
      <c r="M16" s="31">
        <f t="shared" si="4"/>
        <v>7600000</v>
      </c>
      <c r="N16" s="31">
        <f t="shared" si="4"/>
        <v>7800000</v>
      </c>
    </row>
    <row r="17" spans="1:14" ht="18.75">
      <c r="A17" s="32" t="s">
        <v>22</v>
      </c>
      <c r="B17" s="33" t="s">
        <v>25</v>
      </c>
      <c r="C17" s="24">
        <v>0</v>
      </c>
      <c r="D17" s="34">
        <v>0.23100000000000001</v>
      </c>
      <c r="E17" s="30"/>
      <c r="F17" s="31">
        <v>1883.32</v>
      </c>
      <c r="G17" s="31">
        <v>0</v>
      </c>
      <c r="H17" s="25">
        <v>4649372</v>
      </c>
      <c r="I17" s="31">
        <v>8100000</v>
      </c>
      <c r="J17" s="31">
        <v>6500000</v>
      </c>
      <c r="K17" s="31">
        <v>6700000</v>
      </c>
      <c r="L17" s="27">
        <f>J17/H17*100</f>
        <v>139.80382726957535</v>
      </c>
      <c r="M17" s="35">
        <v>7600000</v>
      </c>
      <c r="N17" s="35">
        <v>7800000</v>
      </c>
    </row>
    <row r="18" spans="1:14" ht="18.75" hidden="1">
      <c r="A18" s="32" t="s">
        <v>23</v>
      </c>
      <c r="B18" s="23" t="s">
        <v>26</v>
      </c>
      <c r="C18" s="24"/>
      <c r="D18" s="34"/>
      <c r="E18" s="30"/>
      <c r="F18" s="31"/>
      <c r="G18" s="31"/>
      <c r="H18" s="25"/>
      <c r="I18" s="31"/>
      <c r="J18" s="31"/>
      <c r="K18" s="31"/>
      <c r="L18" s="27"/>
      <c r="M18" s="35"/>
      <c r="N18" s="35"/>
    </row>
    <row r="19" spans="1:14" ht="18.75" hidden="1">
      <c r="A19" s="32" t="s">
        <v>27</v>
      </c>
      <c r="B19" s="23" t="s">
        <v>28</v>
      </c>
      <c r="C19" s="24">
        <v>0</v>
      </c>
      <c r="D19" s="34">
        <v>0.19</v>
      </c>
      <c r="E19" s="30"/>
      <c r="F19" s="31">
        <v>1832.1</v>
      </c>
      <c r="G19" s="31">
        <v>0</v>
      </c>
      <c r="H19" s="25"/>
      <c r="I19" s="31"/>
      <c r="J19" s="31"/>
      <c r="K19" s="31"/>
      <c r="L19" s="27"/>
      <c r="M19" s="35"/>
      <c r="N19" s="35"/>
    </row>
    <row r="20" spans="1:14" ht="18.75" hidden="1">
      <c r="A20" s="32" t="s">
        <v>29</v>
      </c>
      <c r="B20" s="23" t="s">
        <v>30</v>
      </c>
      <c r="C20" s="24"/>
      <c r="D20" s="34"/>
      <c r="E20" s="30"/>
      <c r="F20" s="31"/>
      <c r="G20" s="31"/>
      <c r="H20" s="25"/>
      <c r="I20" s="31"/>
      <c r="J20" s="31"/>
      <c r="K20" s="31"/>
      <c r="L20" s="27"/>
      <c r="M20" s="35"/>
      <c r="N20" s="35"/>
    </row>
    <row r="21" spans="1:14" ht="18.75">
      <c r="A21" s="32" t="s">
        <v>31</v>
      </c>
      <c r="B21" s="23" t="s">
        <v>32</v>
      </c>
      <c r="C21" s="24">
        <v>2.2999999999999998</v>
      </c>
      <c r="D21" s="24">
        <v>10000</v>
      </c>
      <c r="E21" s="24">
        <v>10000</v>
      </c>
      <c r="F21" s="24">
        <v>10000</v>
      </c>
      <c r="G21" s="24">
        <v>10000</v>
      </c>
      <c r="H21" s="25">
        <f t="shared" ref="H21:N21" si="5">H22</f>
        <v>4200</v>
      </c>
      <c r="I21" s="31">
        <f t="shared" si="5"/>
        <v>5000</v>
      </c>
      <c r="J21" s="31">
        <f t="shared" si="5"/>
        <v>5000</v>
      </c>
      <c r="K21" s="31">
        <f t="shared" si="5"/>
        <v>6000</v>
      </c>
      <c r="L21" s="31">
        <f t="shared" si="5"/>
        <v>119.04761904761905</v>
      </c>
      <c r="M21" s="31">
        <f t="shared" si="5"/>
        <v>6000</v>
      </c>
      <c r="N21" s="31">
        <f t="shared" si="5"/>
        <v>7000</v>
      </c>
    </row>
    <row r="22" spans="1:14" ht="18.75">
      <c r="A22" s="32" t="s">
        <v>33</v>
      </c>
      <c r="B22" s="23" t="s">
        <v>32</v>
      </c>
      <c r="C22" s="24">
        <v>2.2999999999999998</v>
      </c>
      <c r="D22" s="34">
        <v>0.48</v>
      </c>
      <c r="E22" s="30"/>
      <c r="F22" s="31">
        <v>463.7</v>
      </c>
      <c r="G22" s="31">
        <v>0</v>
      </c>
      <c r="H22" s="25">
        <v>4200</v>
      </c>
      <c r="I22" s="31">
        <v>5000</v>
      </c>
      <c r="J22" s="31">
        <v>5000</v>
      </c>
      <c r="K22" s="31">
        <v>6000</v>
      </c>
      <c r="L22" s="27">
        <f>J22/H22*100</f>
        <v>119.04761904761905</v>
      </c>
      <c r="M22" s="35">
        <v>6000</v>
      </c>
      <c r="N22" s="35">
        <v>7000</v>
      </c>
    </row>
    <row r="23" spans="1:14" ht="18.75" hidden="1">
      <c r="A23" s="32" t="s">
        <v>34</v>
      </c>
      <c r="B23" s="23" t="s">
        <v>35</v>
      </c>
      <c r="C23" s="24">
        <v>0</v>
      </c>
      <c r="D23" s="34">
        <v>0.106</v>
      </c>
      <c r="E23" s="30"/>
      <c r="F23" s="31">
        <v>82.06</v>
      </c>
      <c r="G23" s="31">
        <v>0</v>
      </c>
      <c r="H23" s="25"/>
      <c r="I23" s="31"/>
      <c r="J23" s="31"/>
      <c r="K23" s="31"/>
      <c r="L23" s="27"/>
      <c r="M23" s="35"/>
      <c r="N23" s="35"/>
    </row>
    <row r="24" spans="1:14" ht="14.25" hidden="1" customHeight="1">
      <c r="A24" s="32" t="s">
        <v>36</v>
      </c>
      <c r="B24" s="23" t="s">
        <v>37</v>
      </c>
      <c r="C24" s="24">
        <v>0</v>
      </c>
      <c r="D24" s="34">
        <v>0.96</v>
      </c>
      <c r="E24" s="30"/>
      <c r="F24" s="31">
        <v>10</v>
      </c>
      <c r="G24" s="31">
        <v>0</v>
      </c>
      <c r="H24" s="25"/>
      <c r="I24" s="31"/>
      <c r="J24" s="31"/>
      <c r="K24" s="31"/>
      <c r="L24" s="27"/>
      <c r="M24" s="35"/>
      <c r="N24" s="35"/>
    </row>
    <row r="25" spans="1:14" ht="18.75" hidden="1">
      <c r="A25" s="32" t="s">
        <v>38</v>
      </c>
      <c r="B25" s="23"/>
      <c r="C25" s="24">
        <v>0</v>
      </c>
      <c r="D25" s="34"/>
      <c r="E25" s="30"/>
      <c r="F25" s="31"/>
      <c r="G25" s="31"/>
      <c r="H25" s="25"/>
      <c r="I25" s="31"/>
      <c r="J25" s="31"/>
      <c r="K25" s="31"/>
      <c r="L25" s="27" t="e">
        <f>J25/H25*100</f>
        <v>#DIV/0!</v>
      </c>
      <c r="M25" s="35"/>
      <c r="N25" s="35"/>
    </row>
    <row r="26" spans="1:14" ht="27">
      <c r="A26" s="32" t="s">
        <v>39</v>
      </c>
      <c r="B26" s="36" t="s">
        <v>40</v>
      </c>
      <c r="C26" s="24"/>
      <c r="D26" s="34"/>
      <c r="E26" s="30"/>
      <c r="F26" s="31"/>
      <c r="G26" s="31"/>
      <c r="H26" s="25">
        <f t="shared" ref="H26:N26" si="6">H27</f>
        <v>16000</v>
      </c>
      <c r="I26" s="31">
        <f t="shared" si="6"/>
        <v>30000</v>
      </c>
      <c r="J26" s="31">
        <f t="shared" si="6"/>
        <v>3000</v>
      </c>
      <c r="K26" s="31">
        <f t="shared" si="6"/>
        <v>3200</v>
      </c>
      <c r="L26" s="31">
        <f t="shared" si="6"/>
        <v>18.75</v>
      </c>
      <c r="M26" s="31">
        <f t="shared" si="6"/>
        <v>40000</v>
      </c>
      <c r="N26" s="31">
        <f t="shared" si="6"/>
        <v>50000</v>
      </c>
    </row>
    <row r="27" spans="1:14" ht="27">
      <c r="A27" s="32" t="s">
        <v>41</v>
      </c>
      <c r="B27" s="36" t="s">
        <v>40</v>
      </c>
      <c r="C27" s="24"/>
      <c r="D27" s="34"/>
      <c r="E27" s="30"/>
      <c r="F27" s="31"/>
      <c r="G27" s="31"/>
      <c r="H27" s="25">
        <v>16000</v>
      </c>
      <c r="I27" s="31">
        <v>30000</v>
      </c>
      <c r="J27" s="31">
        <v>3000</v>
      </c>
      <c r="K27" s="31">
        <v>3200</v>
      </c>
      <c r="L27" s="27">
        <f>J27/H27*100</f>
        <v>18.75</v>
      </c>
      <c r="M27" s="35">
        <v>40000</v>
      </c>
      <c r="N27" s="35">
        <v>50000</v>
      </c>
    </row>
    <row r="28" spans="1:14" ht="18.75">
      <c r="A28" s="32" t="s">
        <v>42</v>
      </c>
      <c r="B28" s="23" t="s">
        <v>43</v>
      </c>
      <c r="C28" s="24">
        <v>0</v>
      </c>
      <c r="D28" s="24">
        <v>6667</v>
      </c>
      <c r="E28" s="24">
        <v>6667</v>
      </c>
      <c r="F28" s="24">
        <v>6667</v>
      </c>
      <c r="G28" s="24">
        <v>6667</v>
      </c>
      <c r="H28" s="25"/>
      <c r="I28" s="31">
        <f t="shared" ref="I28:N28" si="7">I29</f>
        <v>60000</v>
      </c>
      <c r="J28" s="31">
        <f t="shared" si="7"/>
        <v>3000</v>
      </c>
      <c r="K28" s="31">
        <f t="shared" si="7"/>
        <v>4000</v>
      </c>
      <c r="L28" s="31">
        <f t="shared" si="7"/>
        <v>0</v>
      </c>
      <c r="M28" s="31">
        <f t="shared" si="7"/>
        <v>70000</v>
      </c>
      <c r="N28" s="31">
        <f t="shared" si="7"/>
        <v>80000</v>
      </c>
    </row>
    <row r="29" spans="1:14" ht="18.75">
      <c r="A29" s="32" t="s">
        <v>44</v>
      </c>
      <c r="B29" s="23" t="s">
        <v>43</v>
      </c>
      <c r="C29" s="24">
        <v>0</v>
      </c>
      <c r="D29" s="34">
        <v>0.17</v>
      </c>
      <c r="E29" s="30"/>
      <c r="F29" s="31">
        <v>89.7</v>
      </c>
      <c r="G29" s="31">
        <v>0</v>
      </c>
      <c r="H29" s="25"/>
      <c r="I29" s="31">
        <v>60000</v>
      </c>
      <c r="J29" s="31">
        <v>3000</v>
      </c>
      <c r="K29" s="31">
        <v>4000</v>
      </c>
      <c r="L29" s="27"/>
      <c r="M29" s="35">
        <v>70000</v>
      </c>
      <c r="N29" s="35">
        <v>80000</v>
      </c>
    </row>
    <row r="30" spans="1:14" ht="18.75" hidden="1">
      <c r="A30" s="32" t="s">
        <v>45</v>
      </c>
      <c r="B30" s="23"/>
      <c r="C30" s="24"/>
      <c r="D30" s="34"/>
      <c r="E30" s="30"/>
      <c r="F30" s="31"/>
      <c r="G30" s="31"/>
      <c r="H30" s="25"/>
      <c r="I30" s="25"/>
      <c r="J30" s="26"/>
      <c r="K30" s="26"/>
      <c r="L30" s="27"/>
      <c r="M30" s="28"/>
      <c r="N30" s="28"/>
    </row>
    <row r="31" spans="1:14" ht="27">
      <c r="A31" s="37" t="s">
        <v>46</v>
      </c>
      <c r="B31" s="38" t="s">
        <v>47</v>
      </c>
      <c r="C31" s="39"/>
      <c r="D31" s="40"/>
      <c r="E31" s="41"/>
      <c r="F31" s="41"/>
      <c r="G31" s="41"/>
      <c r="H31" s="42"/>
      <c r="I31" s="43">
        <f t="shared" ref="I31:N31" si="8">I32+I33+I34+I35</f>
        <v>3247390</v>
      </c>
      <c r="J31" s="43">
        <f t="shared" si="8"/>
        <v>1420149.5200000003</v>
      </c>
      <c r="K31" s="43">
        <f t="shared" si="8"/>
        <v>1491156.9800000002</v>
      </c>
      <c r="L31" s="43">
        <f t="shared" si="8"/>
        <v>0</v>
      </c>
      <c r="M31" s="43">
        <f t="shared" si="8"/>
        <v>3611490</v>
      </c>
      <c r="N31" s="43">
        <f t="shared" si="8"/>
        <v>3813510</v>
      </c>
    </row>
    <row r="32" spans="1:14" ht="52.5">
      <c r="A32" s="44" t="s">
        <v>48</v>
      </c>
      <c r="B32" s="45" t="s">
        <v>49</v>
      </c>
      <c r="C32" s="46"/>
      <c r="D32" s="47"/>
      <c r="E32" s="41"/>
      <c r="F32" s="48"/>
      <c r="G32" s="48"/>
      <c r="H32" s="49"/>
      <c r="I32" s="50">
        <v>1538130</v>
      </c>
      <c r="J32" s="26">
        <v>512579.17</v>
      </c>
      <c r="K32" s="26">
        <v>538208.13</v>
      </c>
      <c r="L32" s="27"/>
      <c r="M32" s="28">
        <v>1722980</v>
      </c>
      <c r="N32" s="28">
        <v>1823830</v>
      </c>
    </row>
    <row r="33" spans="1:14" ht="65.25">
      <c r="A33" s="44" t="s">
        <v>50</v>
      </c>
      <c r="B33" s="45" t="s">
        <v>51</v>
      </c>
      <c r="C33" s="46"/>
      <c r="D33" s="47"/>
      <c r="E33" s="41"/>
      <c r="F33" s="48"/>
      <c r="G33" s="48"/>
      <c r="H33" s="49"/>
      <c r="I33" s="50">
        <v>10680</v>
      </c>
      <c r="J33" s="26">
        <v>12632.31</v>
      </c>
      <c r="K33" s="26">
        <v>13263.92</v>
      </c>
      <c r="L33" s="27"/>
      <c r="M33" s="28">
        <v>11770</v>
      </c>
      <c r="N33" s="28">
        <v>12130</v>
      </c>
    </row>
    <row r="34" spans="1:14" ht="52.5">
      <c r="A34" s="44" t="s">
        <v>52</v>
      </c>
      <c r="B34" s="45" t="s">
        <v>53</v>
      </c>
      <c r="C34" s="46"/>
      <c r="D34" s="47"/>
      <c r="E34" s="41"/>
      <c r="F34" s="48"/>
      <c r="G34" s="48"/>
      <c r="H34" s="49"/>
      <c r="I34" s="50">
        <v>1901440</v>
      </c>
      <c r="J34" s="26">
        <v>880454.18</v>
      </c>
      <c r="K34" s="26">
        <v>924476.88</v>
      </c>
      <c r="L34" s="27"/>
      <c r="M34" s="28">
        <v>2102390</v>
      </c>
      <c r="N34" s="51">
        <v>2202140</v>
      </c>
    </row>
    <row r="35" spans="1:14" ht="52.5">
      <c r="A35" s="44" t="s">
        <v>54</v>
      </c>
      <c r="B35" s="45" t="s">
        <v>55</v>
      </c>
      <c r="C35" s="46"/>
      <c r="D35" s="47"/>
      <c r="E35" s="41"/>
      <c r="F35" s="48"/>
      <c r="G35" s="48"/>
      <c r="H35" s="49"/>
      <c r="I35" s="50">
        <v>-202860</v>
      </c>
      <c r="J35" s="26">
        <v>14483.86</v>
      </c>
      <c r="K35" s="26">
        <v>15208.05</v>
      </c>
      <c r="L35" s="27"/>
      <c r="M35" s="51">
        <v>-225650</v>
      </c>
      <c r="N35" s="51">
        <v>-224590</v>
      </c>
    </row>
    <row r="36" spans="1:14" ht="18.75">
      <c r="A36" s="37" t="s">
        <v>56</v>
      </c>
      <c r="B36" s="52" t="s">
        <v>57</v>
      </c>
      <c r="C36" s="46"/>
      <c r="D36" s="47"/>
      <c r="E36" s="41"/>
      <c r="F36" s="48"/>
      <c r="G36" s="48"/>
      <c r="H36" s="49"/>
      <c r="I36" s="43">
        <f t="shared" ref="I36:N36" si="9">I37</f>
        <v>56000</v>
      </c>
      <c r="J36" s="43">
        <f t="shared" si="9"/>
        <v>56000</v>
      </c>
      <c r="K36" s="43">
        <f t="shared" si="9"/>
        <v>60000</v>
      </c>
      <c r="L36" s="43">
        <f t="shared" si="9"/>
        <v>0</v>
      </c>
      <c r="M36" s="43">
        <f t="shared" si="9"/>
        <v>60000</v>
      </c>
      <c r="N36" s="43">
        <f t="shared" si="9"/>
        <v>70000</v>
      </c>
    </row>
    <row r="37" spans="1:14" ht="18.75">
      <c r="A37" s="32" t="s">
        <v>58</v>
      </c>
      <c r="B37" s="53" t="s">
        <v>59</v>
      </c>
      <c r="C37" s="46"/>
      <c r="D37" s="47"/>
      <c r="E37" s="41"/>
      <c r="F37" s="48"/>
      <c r="G37" s="48"/>
      <c r="H37" s="49"/>
      <c r="I37" s="50">
        <v>56000</v>
      </c>
      <c r="J37" s="26">
        <v>56000</v>
      </c>
      <c r="K37" s="26">
        <v>60000</v>
      </c>
      <c r="L37" s="54"/>
      <c r="M37" s="51">
        <v>60000</v>
      </c>
      <c r="N37" s="51">
        <v>70000</v>
      </c>
    </row>
    <row r="38" spans="1:14" ht="18.75">
      <c r="A38" s="55" t="s">
        <v>60</v>
      </c>
      <c r="B38" s="56" t="s">
        <v>61</v>
      </c>
      <c r="C38" s="57">
        <f>C39+C46</f>
        <v>290</v>
      </c>
      <c r="D38" s="57">
        <f>D39+D46</f>
        <v>8.5</v>
      </c>
      <c r="E38" s="57">
        <f>E39+E46</f>
        <v>12.166666666666666</v>
      </c>
      <c r="F38" s="57">
        <f>F39+F46</f>
        <v>126773.19</v>
      </c>
      <c r="G38" s="57">
        <f>G39+G46</f>
        <v>106492.95833333333</v>
      </c>
      <c r="H38" s="57">
        <f t="shared" ref="H38:N38" si="10">H39+H46+H42</f>
        <v>2439000</v>
      </c>
      <c r="I38" s="58">
        <f>I39+I46</f>
        <v>2635000</v>
      </c>
      <c r="J38" s="58">
        <f t="shared" si="10"/>
        <v>8100000</v>
      </c>
      <c r="K38" s="58">
        <f t="shared" si="10"/>
        <v>8650000</v>
      </c>
      <c r="L38" s="58" t="e">
        <f t="shared" si="10"/>
        <v>#DIV/0!</v>
      </c>
      <c r="M38" s="58">
        <f t="shared" si="10"/>
        <v>4150000</v>
      </c>
      <c r="N38" s="58">
        <f t="shared" si="10"/>
        <v>4550000</v>
      </c>
    </row>
    <row r="39" spans="1:14" ht="19.5">
      <c r="A39" s="59" t="s">
        <v>62</v>
      </c>
      <c r="B39" s="60" t="s">
        <v>63</v>
      </c>
      <c r="C39" s="61">
        <f>C40+C41</f>
        <v>60</v>
      </c>
      <c r="D39" s="61">
        <f>D40+D41</f>
        <v>8.5</v>
      </c>
      <c r="E39" s="61">
        <f>E40+E41</f>
        <v>12.166666666666666</v>
      </c>
      <c r="F39" s="61">
        <f>F40+F41</f>
        <v>4195.3100000000004</v>
      </c>
      <c r="G39" s="61">
        <f>G40+G41</f>
        <v>6087.4333333333334</v>
      </c>
      <c r="H39" s="61">
        <f t="shared" ref="H39:N39" si="11">H40+H41+H45</f>
        <v>304000</v>
      </c>
      <c r="I39" s="62">
        <f t="shared" si="11"/>
        <v>335000</v>
      </c>
      <c r="J39" s="62">
        <f t="shared" si="11"/>
        <v>300000</v>
      </c>
      <c r="K39" s="62">
        <f t="shared" si="11"/>
        <v>350000</v>
      </c>
      <c r="L39" s="62" t="e">
        <f t="shared" si="11"/>
        <v>#DIV/0!</v>
      </c>
      <c r="M39" s="62">
        <f t="shared" si="11"/>
        <v>650000</v>
      </c>
      <c r="N39" s="62">
        <f t="shared" si="11"/>
        <v>650000</v>
      </c>
    </row>
    <row r="40" spans="1:14" ht="39.75">
      <c r="A40" s="32" t="s">
        <v>64</v>
      </c>
      <c r="B40" s="63" t="s">
        <v>65</v>
      </c>
      <c r="C40" s="64">
        <v>60</v>
      </c>
      <c r="D40" s="34">
        <v>7.3</v>
      </c>
      <c r="E40" s="30">
        <f>D40/C40*100</f>
        <v>12.166666666666666</v>
      </c>
      <c r="F40" s="31">
        <v>3652.46</v>
      </c>
      <c r="G40" s="31">
        <f>F40/C40*100</f>
        <v>6087.4333333333334</v>
      </c>
      <c r="H40" s="25">
        <v>304000</v>
      </c>
      <c r="I40" s="26">
        <v>335000</v>
      </c>
      <c r="J40" s="26">
        <v>300000</v>
      </c>
      <c r="K40" s="26">
        <v>350000</v>
      </c>
      <c r="L40" s="54">
        <f>J40/H40*100</f>
        <v>98.68421052631578</v>
      </c>
      <c r="M40" s="51">
        <v>650000</v>
      </c>
      <c r="N40" s="51">
        <v>650000</v>
      </c>
    </row>
    <row r="41" spans="1:14" ht="39.75" hidden="1">
      <c r="A41" s="32" t="s">
        <v>66</v>
      </c>
      <c r="B41" s="63" t="s">
        <v>67</v>
      </c>
      <c r="C41" s="64">
        <v>0</v>
      </c>
      <c r="D41" s="34">
        <v>1.2</v>
      </c>
      <c r="E41" s="30"/>
      <c r="F41" s="31">
        <v>542.85</v>
      </c>
      <c r="G41" s="31">
        <v>0</v>
      </c>
      <c r="H41" s="25"/>
      <c r="I41" s="26"/>
      <c r="J41" s="26"/>
      <c r="K41" s="26"/>
      <c r="L41" s="54" t="e">
        <f>J41/H41*100</f>
        <v>#DIV/0!</v>
      </c>
      <c r="M41" s="51"/>
      <c r="N41" s="51"/>
    </row>
    <row r="42" spans="1:14" ht="18.75" hidden="1">
      <c r="A42" s="32" t="s">
        <v>68</v>
      </c>
      <c r="B42" s="33" t="s">
        <v>69</v>
      </c>
      <c r="C42" s="64"/>
      <c r="D42" s="34"/>
      <c r="E42" s="30"/>
      <c r="F42" s="31"/>
      <c r="G42" s="31"/>
      <c r="H42" s="31">
        <f>H43</f>
        <v>0</v>
      </c>
      <c r="I42" s="26"/>
      <c r="J42" s="26"/>
      <c r="K42" s="26"/>
      <c r="L42" s="54" t="e">
        <f>J42/H42*100</f>
        <v>#DIV/0!</v>
      </c>
      <c r="M42" s="51"/>
      <c r="N42" s="51"/>
    </row>
    <row r="43" spans="1:14" ht="18.75" hidden="1">
      <c r="A43" s="32" t="s">
        <v>70</v>
      </c>
      <c r="B43" s="33" t="s">
        <v>71</v>
      </c>
      <c r="C43" s="64"/>
      <c r="D43" s="34"/>
      <c r="E43" s="30"/>
      <c r="F43" s="31"/>
      <c r="G43" s="31"/>
      <c r="H43" s="31"/>
      <c r="I43" s="26"/>
      <c r="J43" s="26"/>
      <c r="K43" s="26"/>
      <c r="L43" s="54" t="e">
        <f>J43/H43*100</f>
        <v>#DIV/0!</v>
      </c>
      <c r="M43" s="51"/>
      <c r="N43" s="51"/>
    </row>
    <row r="44" spans="1:14" ht="39.75" hidden="1">
      <c r="A44" s="32" t="s">
        <v>72</v>
      </c>
      <c r="B44" s="63" t="s">
        <v>73</v>
      </c>
      <c r="C44" s="64"/>
      <c r="D44" s="34"/>
      <c r="E44" s="30"/>
      <c r="F44" s="31"/>
      <c r="G44" s="31"/>
      <c r="H44" s="31"/>
      <c r="I44" s="26"/>
      <c r="J44" s="26"/>
      <c r="K44" s="26"/>
      <c r="L44" s="54"/>
      <c r="M44" s="51"/>
      <c r="N44" s="51"/>
    </row>
    <row r="45" spans="1:14" ht="39.75" hidden="1">
      <c r="A45" s="32" t="s">
        <v>74</v>
      </c>
      <c r="B45" s="63" t="s">
        <v>75</v>
      </c>
      <c r="C45" s="64"/>
      <c r="D45" s="34"/>
      <c r="E45" s="30"/>
      <c r="F45" s="31"/>
      <c r="G45" s="31"/>
      <c r="H45" s="31"/>
      <c r="I45" s="26"/>
      <c r="J45" s="26"/>
      <c r="K45" s="26"/>
      <c r="L45" s="54"/>
      <c r="M45" s="51"/>
      <c r="N45" s="51"/>
    </row>
    <row r="46" spans="1:14" ht="19.5">
      <c r="A46" s="59" t="s">
        <v>76</v>
      </c>
      <c r="B46" s="60" t="s">
        <v>77</v>
      </c>
      <c r="C46" s="65">
        <f t="shared" ref="C46:N46" si="12">C47+C51</f>
        <v>230</v>
      </c>
      <c r="D46" s="65">
        <f t="shared" si="12"/>
        <v>0</v>
      </c>
      <c r="E46" s="65">
        <f t="shared" si="12"/>
        <v>0</v>
      </c>
      <c r="F46" s="65">
        <f t="shared" si="12"/>
        <v>122577.88</v>
      </c>
      <c r="G46" s="65">
        <f t="shared" si="12"/>
        <v>100405.52499999999</v>
      </c>
      <c r="H46" s="65">
        <f t="shared" si="12"/>
        <v>2135000</v>
      </c>
      <c r="I46" s="66">
        <f t="shared" si="12"/>
        <v>2300000</v>
      </c>
      <c r="J46" s="66">
        <f t="shared" si="12"/>
        <v>7800000</v>
      </c>
      <c r="K46" s="66">
        <f t="shared" si="12"/>
        <v>8300000</v>
      </c>
      <c r="L46" s="66">
        <f t="shared" si="12"/>
        <v>1904.0196233581262</v>
      </c>
      <c r="M46" s="66">
        <f t="shared" si="12"/>
        <v>3500000</v>
      </c>
      <c r="N46" s="66">
        <f t="shared" si="12"/>
        <v>3900000</v>
      </c>
    </row>
    <row r="47" spans="1:14" ht="27">
      <c r="A47" s="32" t="s">
        <v>78</v>
      </c>
      <c r="B47" s="63" t="s">
        <v>79</v>
      </c>
      <c r="C47" s="24">
        <f>C48+C49</f>
        <v>80</v>
      </c>
      <c r="D47" s="24">
        <f>D48+D49</f>
        <v>0</v>
      </c>
      <c r="E47" s="24">
        <f>E48+E49</f>
        <v>0</v>
      </c>
      <c r="F47" s="24">
        <f>F48+F49</f>
        <v>32443.82</v>
      </c>
      <c r="G47" s="24">
        <f>G48+G49</f>
        <v>40545.524999999994</v>
      </c>
      <c r="H47" s="24">
        <f>H48+H49+H50</f>
        <v>355000</v>
      </c>
      <c r="I47" s="67">
        <f t="shared" ref="I47:N47" si="13">I48</f>
        <v>1100000</v>
      </c>
      <c r="J47" s="67">
        <f t="shared" si="13"/>
        <v>6500000</v>
      </c>
      <c r="K47" s="67">
        <f t="shared" si="13"/>
        <v>7000000</v>
      </c>
      <c r="L47" s="67">
        <f t="shared" si="13"/>
        <v>1830.9859154929577</v>
      </c>
      <c r="M47" s="67">
        <f t="shared" si="13"/>
        <v>2200000</v>
      </c>
      <c r="N47" s="67">
        <f t="shared" si="13"/>
        <v>2500000</v>
      </c>
    </row>
    <row r="48" spans="1:14" ht="27">
      <c r="A48" s="32" t="s">
        <v>80</v>
      </c>
      <c r="B48" s="63" t="s">
        <v>79</v>
      </c>
      <c r="C48" s="24">
        <v>80</v>
      </c>
      <c r="D48" s="34"/>
      <c r="E48" s="30"/>
      <c r="F48" s="31">
        <v>32436.42</v>
      </c>
      <c r="G48" s="31">
        <f>F48/C48*100</f>
        <v>40545.524999999994</v>
      </c>
      <c r="H48" s="25">
        <v>355000</v>
      </c>
      <c r="I48" s="26">
        <v>1100000</v>
      </c>
      <c r="J48" s="26">
        <v>6500000</v>
      </c>
      <c r="K48" s="26">
        <v>7000000</v>
      </c>
      <c r="L48" s="54">
        <f>J48/H48*100</f>
        <v>1830.9859154929577</v>
      </c>
      <c r="M48" s="51">
        <v>2200000</v>
      </c>
      <c r="N48" s="51">
        <v>2500000</v>
      </c>
    </row>
    <row r="49" spans="1:14" ht="18.75" hidden="1">
      <c r="A49" s="32" t="s">
        <v>81</v>
      </c>
      <c r="B49" s="23" t="s">
        <v>82</v>
      </c>
      <c r="C49" s="24">
        <v>0</v>
      </c>
      <c r="D49" s="34"/>
      <c r="E49" s="30"/>
      <c r="F49" s="31">
        <v>7.4</v>
      </c>
      <c r="G49" s="31"/>
      <c r="H49" s="25"/>
      <c r="I49" s="26"/>
      <c r="J49" s="26"/>
      <c r="K49" s="26"/>
      <c r="L49" s="54"/>
      <c r="M49" s="51"/>
      <c r="N49" s="51"/>
    </row>
    <row r="50" spans="1:14" ht="18.75" hidden="1">
      <c r="A50" s="32" t="s">
        <v>83</v>
      </c>
      <c r="B50" s="23" t="s">
        <v>84</v>
      </c>
      <c r="C50" s="24"/>
      <c r="D50" s="34"/>
      <c r="E50" s="30"/>
      <c r="F50" s="31"/>
      <c r="G50" s="31"/>
      <c r="H50" s="25"/>
      <c r="I50" s="26"/>
      <c r="J50" s="26"/>
      <c r="K50" s="26"/>
      <c r="L50" s="54"/>
      <c r="M50" s="51"/>
      <c r="N50" s="51"/>
    </row>
    <row r="51" spans="1:14" ht="27">
      <c r="A51" s="32" t="s">
        <v>85</v>
      </c>
      <c r="B51" s="63" t="s">
        <v>86</v>
      </c>
      <c r="C51" s="24">
        <f>C52+C53+C54</f>
        <v>150</v>
      </c>
      <c r="D51" s="24">
        <f>D52+D53+D54</f>
        <v>0</v>
      </c>
      <c r="E51" s="24">
        <f>E52+E53+E54</f>
        <v>0</v>
      </c>
      <c r="F51" s="24">
        <f>F52+F53+F54</f>
        <v>90134.06</v>
      </c>
      <c r="G51" s="24">
        <f>G52+G53+G54</f>
        <v>59860</v>
      </c>
      <c r="H51" s="24">
        <f>H52+H53+H54+H59</f>
        <v>1780000</v>
      </c>
      <c r="I51" s="67">
        <f t="shared" ref="I51:N51" si="14">I52</f>
        <v>1200000</v>
      </c>
      <c r="J51" s="67">
        <f t="shared" si="14"/>
        <v>1300000</v>
      </c>
      <c r="K51" s="67">
        <f t="shared" si="14"/>
        <v>1300000</v>
      </c>
      <c r="L51" s="67">
        <f t="shared" si="14"/>
        <v>73.033707865168537</v>
      </c>
      <c r="M51" s="67">
        <f t="shared" si="14"/>
        <v>1300000</v>
      </c>
      <c r="N51" s="67">
        <f t="shared" si="14"/>
        <v>1400000</v>
      </c>
    </row>
    <row r="52" spans="1:14" ht="27">
      <c r="A52" s="32" t="s">
        <v>87</v>
      </c>
      <c r="B52" s="63" t="s">
        <v>86</v>
      </c>
      <c r="C52" s="24">
        <v>150</v>
      </c>
      <c r="D52" s="34"/>
      <c r="E52" s="30"/>
      <c r="F52" s="31">
        <v>89790</v>
      </c>
      <c r="G52" s="31">
        <f>F52/C52*100</f>
        <v>59860</v>
      </c>
      <c r="H52" s="31">
        <v>1780000</v>
      </c>
      <c r="I52" s="26">
        <v>1200000</v>
      </c>
      <c r="J52" s="26">
        <v>1300000</v>
      </c>
      <c r="K52" s="26">
        <v>1300000</v>
      </c>
      <c r="L52" s="54">
        <f>J52/H52*100</f>
        <v>73.033707865168537</v>
      </c>
      <c r="M52" s="51">
        <v>1300000</v>
      </c>
      <c r="N52" s="51">
        <v>1400000</v>
      </c>
    </row>
    <row r="53" spans="1:14" ht="18.75" hidden="1">
      <c r="A53" s="32" t="s">
        <v>88</v>
      </c>
      <c r="B53" s="23" t="s">
        <v>89</v>
      </c>
      <c r="C53" s="24">
        <v>0</v>
      </c>
      <c r="D53" s="34"/>
      <c r="E53" s="30"/>
      <c r="F53" s="31">
        <v>344.06</v>
      </c>
      <c r="G53" s="31"/>
      <c r="H53" s="25"/>
      <c r="I53" s="26"/>
      <c r="J53" s="26"/>
      <c r="K53" s="26"/>
      <c r="L53" s="54"/>
      <c r="M53" s="51"/>
      <c r="N53" s="51"/>
    </row>
    <row r="54" spans="1:14" ht="18.75" hidden="1">
      <c r="A54" s="32" t="s">
        <v>90</v>
      </c>
      <c r="B54" s="23" t="s">
        <v>91</v>
      </c>
      <c r="C54" s="24">
        <v>0</v>
      </c>
      <c r="D54" s="34"/>
      <c r="E54" s="30"/>
      <c r="F54" s="31"/>
      <c r="G54" s="31"/>
      <c r="H54" s="25"/>
      <c r="I54" s="26"/>
      <c r="J54" s="26"/>
      <c r="K54" s="26"/>
      <c r="L54" s="68"/>
      <c r="M54" s="51"/>
      <c r="N54" s="51"/>
    </row>
    <row r="55" spans="1:14" ht="18.75" hidden="1">
      <c r="A55" s="22" t="s">
        <v>92</v>
      </c>
      <c r="B55" s="69" t="s">
        <v>93</v>
      </c>
      <c r="C55" s="70"/>
      <c r="D55" s="71">
        <f>D56+D57+D58</f>
        <v>44.6</v>
      </c>
      <c r="E55" s="30" t="e">
        <f>D55/C55*100</f>
        <v>#DIV/0!</v>
      </c>
      <c r="F55" s="72">
        <f>F56+F57+F58</f>
        <v>84.6</v>
      </c>
      <c r="G55" s="72" t="e">
        <f>F55/C55*100</f>
        <v>#DIV/0!</v>
      </c>
      <c r="H55" s="25"/>
      <c r="I55" s="26"/>
      <c r="J55" s="26"/>
      <c r="K55" s="26"/>
      <c r="L55" s="68" t="e">
        <f>J55/H55*100</f>
        <v>#DIV/0!</v>
      </c>
      <c r="M55" s="51"/>
      <c r="N55" s="51"/>
    </row>
    <row r="56" spans="1:14" ht="18.75" hidden="1">
      <c r="A56" s="22" t="s">
        <v>94</v>
      </c>
      <c r="B56" s="23" t="s">
        <v>95</v>
      </c>
      <c r="C56" s="24"/>
      <c r="D56" s="34">
        <v>39.200000000000003</v>
      </c>
      <c r="E56" s="30" t="e">
        <f>D56/C56*100</f>
        <v>#DIV/0!</v>
      </c>
      <c r="F56" s="31">
        <v>50.3</v>
      </c>
      <c r="G56" s="31" t="e">
        <f>F56/C56*100</f>
        <v>#DIV/0!</v>
      </c>
      <c r="H56" s="25"/>
      <c r="I56" s="26"/>
      <c r="J56" s="26"/>
      <c r="K56" s="26"/>
      <c r="L56" s="68" t="e">
        <f>J56/H56*100</f>
        <v>#DIV/0!</v>
      </c>
      <c r="M56" s="51"/>
      <c r="N56" s="51"/>
    </row>
    <row r="57" spans="1:14" ht="18.75" hidden="1">
      <c r="A57" s="22" t="s">
        <v>96</v>
      </c>
      <c r="B57" s="23" t="s">
        <v>97</v>
      </c>
      <c r="C57" s="24"/>
      <c r="D57" s="34">
        <v>2.9</v>
      </c>
      <c r="E57" s="30" t="e">
        <f>D57/C57*100</f>
        <v>#DIV/0!</v>
      </c>
      <c r="F57" s="31">
        <v>5.6</v>
      </c>
      <c r="G57" s="31" t="e">
        <f>F57/C57*100</f>
        <v>#DIV/0!</v>
      </c>
      <c r="H57" s="25"/>
      <c r="I57" s="26"/>
      <c r="J57" s="26"/>
      <c r="K57" s="26"/>
      <c r="L57" s="68" t="e">
        <f>J57/H57*100</f>
        <v>#DIV/0!</v>
      </c>
      <c r="M57" s="51"/>
      <c r="N57" s="51"/>
    </row>
    <row r="58" spans="1:14" ht="18.75" hidden="1">
      <c r="A58" s="22" t="s">
        <v>98</v>
      </c>
      <c r="B58" s="23" t="s">
        <v>99</v>
      </c>
      <c r="C58" s="24"/>
      <c r="D58" s="34">
        <v>2.5</v>
      </c>
      <c r="E58" s="30" t="e">
        <f>D58/C58*100</f>
        <v>#DIV/0!</v>
      </c>
      <c r="F58" s="31">
        <v>28.7</v>
      </c>
      <c r="G58" s="31" t="e">
        <f>F58/C58*100</f>
        <v>#DIV/0!</v>
      </c>
      <c r="H58" s="25"/>
      <c r="I58" s="26"/>
      <c r="J58" s="26"/>
      <c r="K58" s="26"/>
      <c r="L58" s="68" t="e">
        <f>J58/H58*100</f>
        <v>#DIV/0!</v>
      </c>
      <c r="M58" s="51"/>
      <c r="N58" s="51"/>
    </row>
    <row r="59" spans="1:14" ht="18.75" hidden="1">
      <c r="A59" s="32" t="s">
        <v>90</v>
      </c>
      <c r="B59" s="23" t="s">
        <v>91</v>
      </c>
      <c r="C59" s="24"/>
      <c r="D59" s="34"/>
      <c r="E59" s="30"/>
      <c r="F59" s="31"/>
      <c r="G59" s="31"/>
      <c r="H59" s="25"/>
      <c r="I59" s="26"/>
      <c r="J59" s="26"/>
      <c r="K59" s="26"/>
      <c r="L59" s="68"/>
      <c r="M59" s="51"/>
      <c r="N59" s="51"/>
    </row>
    <row r="60" spans="1:14" ht="18.75" hidden="1">
      <c r="A60" s="22" t="s">
        <v>100</v>
      </c>
      <c r="B60" s="23" t="s">
        <v>97</v>
      </c>
      <c r="C60" s="24">
        <v>0</v>
      </c>
      <c r="D60" s="34"/>
      <c r="E60" s="30"/>
      <c r="F60" s="31">
        <v>3053.53</v>
      </c>
      <c r="G60" s="31"/>
      <c r="H60" s="25"/>
      <c r="I60" s="26"/>
      <c r="J60" s="26"/>
      <c r="K60" s="26"/>
      <c r="L60" s="68"/>
      <c r="M60" s="51"/>
      <c r="N60" s="51"/>
    </row>
    <row r="61" spans="1:14" ht="18.75" hidden="1">
      <c r="A61" s="22" t="s">
        <v>101</v>
      </c>
      <c r="B61" s="23" t="s">
        <v>99</v>
      </c>
      <c r="C61" s="24">
        <v>0</v>
      </c>
      <c r="D61" s="34"/>
      <c r="E61" s="30"/>
      <c r="F61" s="31">
        <v>0</v>
      </c>
      <c r="G61" s="31"/>
      <c r="H61" s="25"/>
      <c r="I61" s="26"/>
      <c r="J61" s="26"/>
      <c r="K61" s="26"/>
      <c r="L61" s="68"/>
      <c r="M61" s="51"/>
      <c r="N61" s="51"/>
    </row>
    <row r="62" spans="1:14" ht="38.25" customHeight="1">
      <c r="A62" s="19" t="s">
        <v>102</v>
      </c>
      <c r="B62" s="73" t="s">
        <v>103</v>
      </c>
      <c r="C62" s="74">
        <f>C64+C65</f>
        <v>300</v>
      </c>
      <c r="D62" s="74">
        <f>D64+D65</f>
        <v>0</v>
      </c>
      <c r="E62" s="74">
        <f>E64+E65</f>
        <v>0</v>
      </c>
      <c r="F62" s="74">
        <f>F64+F65</f>
        <v>74871.259999999995</v>
      </c>
      <c r="G62" s="74">
        <f>G64+G65</f>
        <v>27730.096296296295</v>
      </c>
      <c r="H62" s="75">
        <f t="shared" ref="H62:N62" si="15">H64+H65+H63+H66</f>
        <v>180000</v>
      </c>
      <c r="I62" s="75">
        <f t="shared" si="15"/>
        <v>60000</v>
      </c>
      <c r="J62" s="75">
        <f t="shared" si="15"/>
        <v>210000</v>
      </c>
      <c r="K62" s="75">
        <f t="shared" si="15"/>
        <v>210000</v>
      </c>
      <c r="L62" s="75" t="e">
        <f t="shared" si="15"/>
        <v>#DIV/0!</v>
      </c>
      <c r="M62" s="75">
        <f t="shared" si="15"/>
        <v>100000</v>
      </c>
      <c r="N62" s="75">
        <f t="shared" si="15"/>
        <v>110000</v>
      </c>
    </row>
    <row r="63" spans="1:14" ht="60.75" hidden="1">
      <c r="A63" s="76" t="s">
        <v>104</v>
      </c>
      <c r="B63" s="77" t="s">
        <v>105</v>
      </c>
      <c r="C63" s="78"/>
      <c r="D63" s="79"/>
      <c r="E63" s="78"/>
      <c r="F63" s="79"/>
      <c r="G63" s="79"/>
      <c r="H63" s="78">
        <v>112000</v>
      </c>
      <c r="I63" s="80"/>
      <c r="J63" s="80"/>
      <c r="K63" s="80"/>
      <c r="L63" s="81">
        <f>J63/H63*100</f>
        <v>0</v>
      </c>
      <c r="M63" s="51"/>
      <c r="N63" s="51"/>
    </row>
    <row r="64" spans="1:14" ht="60.75">
      <c r="A64" s="32" t="s">
        <v>106</v>
      </c>
      <c r="B64" s="82" t="s">
        <v>107</v>
      </c>
      <c r="C64" s="83">
        <v>270</v>
      </c>
      <c r="D64" s="84">
        <v>0</v>
      </c>
      <c r="E64" s="85">
        <f>D64/C64*100</f>
        <v>0</v>
      </c>
      <c r="F64" s="86">
        <v>74871.259999999995</v>
      </c>
      <c r="G64" s="86">
        <f>F64/C64*100</f>
        <v>27730.096296296295</v>
      </c>
      <c r="H64" s="87"/>
      <c r="I64" s="26">
        <v>60000</v>
      </c>
      <c r="J64" s="26">
        <v>50000</v>
      </c>
      <c r="K64" s="26">
        <v>50000</v>
      </c>
      <c r="L64" s="81" t="e">
        <f>J64/H64*100</f>
        <v>#DIV/0!</v>
      </c>
      <c r="M64" s="51">
        <v>100000</v>
      </c>
      <c r="N64" s="51">
        <v>110000</v>
      </c>
    </row>
    <row r="65" spans="1:14" ht="42.75" customHeight="1">
      <c r="A65" s="32" t="s">
        <v>108</v>
      </c>
      <c r="B65" s="82" t="s">
        <v>109</v>
      </c>
      <c r="C65" s="88">
        <v>30</v>
      </c>
      <c r="D65" s="89"/>
      <c r="E65" s="90">
        <f>D65/C65*100</f>
        <v>0</v>
      </c>
      <c r="F65" s="91"/>
      <c r="G65" s="92"/>
      <c r="H65" s="93">
        <v>68000</v>
      </c>
      <c r="I65" s="31"/>
      <c r="J65" s="26">
        <v>160000</v>
      </c>
      <c r="K65" s="26">
        <v>160000</v>
      </c>
      <c r="L65" s="27">
        <f>J65/H65*100</f>
        <v>235.29411764705884</v>
      </c>
      <c r="M65" s="35"/>
      <c r="N65" s="35"/>
    </row>
    <row r="66" spans="1:14" ht="42.75" hidden="1" customHeight="1">
      <c r="A66" s="44"/>
      <c r="B66" s="94"/>
      <c r="C66" s="95"/>
      <c r="D66" s="96"/>
      <c r="E66" s="97"/>
      <c r="F66" s="98"/>
      <c r="G66" s="99"/>
      <c r="H66" s="48"/>
      <c r="I66" s="31"/>
      <c r="J66" s="26"/>
      <c r="K66" s="26"/>
      <c r="L66" s="46"/>
      <c r="M66" s="28"/>
      <c r="N66" s="28"/>
    </row>
    <row r="67" spans="1:14" ht="31.5" customHeight="1">
      <c r="A67" s="100" t="s">
        <v>110</v>
      </c>
      <c r="B67" s="73" t="s">
        <v>111</v>
      </c>
      <c r="C67" s="101"/>
      <c r="D67" s="71"/>
      <c r="E67" s="30"/>
      <c r="F67" s="102"/>
      <c r="G67" s="30"/>
      <c r="H67" s="30"/>
      <c r="I67" s="30"/>
      <c r="J67" s="30">
        <f>J69</f>
        <v>150000</v>
      </c>
      <c r="K67" s="30">
        <f>K69</f>
        <v>150000</v>
      </c>
      <c r="L67" s="30">
        <f>L69</f>
        <v>0</v>
      </c>
      <c r="M67" s="30"/>
      <c r="N67" s="30"/>
    </row>
    <row r="68" spans="1:14" ht="32.25" hidden="1" customHeight="1">
      <c r="A68" s="32" t="s">
        <v>112</v>
      </c>
      <c r="B68" s="82" t="s">
        <v>113</v>
      </c>
      <c r="C68" s="64"/>
      <c r="D68" s="29"/>
      <c r="E68" s="103"/>
      <c r="F68" s="104"/>
      <c r="G68" s="103"/>
      <c r="H68" s="103"/>
      <c r="I68" s="103"/>
      <c r="J68" s="105">
        <v>241164</v>
      </c>
      <c r="K68" s="105">
        <v>253000</v>
      </c>
      <c r="L68" s="27"/>
      <c r="M68" s="28"/>
      <c r="N68" s="28"/>
    </row>
    <row r="69" spans="1:14" ht="19.5" customHeight="1">
      <c r="A69" s="32" t="s">
        <v>114</v>
      </c>
      <c r="B69" s="82" t="s">
        <v>115</v>
      </c>
      <c r="C69" s="64"/>
      <c r="D69" s="34"/>
      <c r="E69" s="30"/>
      <c r="F69" s="25"/>
      <c r="G69" s="31"/>
      <c r="H69" s="31"/>
      <c r="I69" s="31"/>
      <c r="J69" s="26">
        <v>150000</v>
      </c>
      <c r="K69" s="26">
        <v>150000</v>
      </c>
      <c r="L69" s="27"/>
      <c r="M69" s="35"/>
      <c r="N69" s="35"/>
    </row>
    <row r="70" spans="1:14" ht="18" customHeight="1">
      <c r="A70" s="37" t="s">
        <v>116</v>
      </c>
      <c r="B70" s="106" t="s">
        <v>117</v>
      </c>
      <c r="C70" s="107">
        <f>C73</f>
        <v>0</v>
      </c>
      <c r="D70" s="107">
        <f>D73</f>
        <v>0</v>
      </c>
      <c r="E70" s="107">
        <f>E73</f>
        <v>0</v>
      </c>
      <c r="F70" s="107">
        <f>F73</f>
        <v>0</v>
      </c>
      <c r="G70" s="107">
        <f>G73</f>
        <v>0</v>
      </c>
      <c r="H70" s="107">
        <f t="shared" ref="H70:N70" si="16">H73+H71</f>
        <v>270000</v>
      </c>
      <c r="I70" s="107">
        <f>I73+I71+I72</f>
        <v>0</v>
      </c>
      <c r="J70" s="107">
        <f t="shared" si="16"/>
        <v>250000</v>
      </c>
      <c r="K70" s="107">
        <f t="shared" si="16"/>
        <v>300000</v>
      </c>
      <c r="L70" s="107">
        <f t="shared" si="16"/>
        <v>131.57894736842107</v>
      </c>
      <c r="M70" s="107">
        <f t="shared" si="16"/>
        <v>0</v>
      </c>
      <c r="N70" s="107">
        <f t="shared" si="16"/>
        <v>0</v>
      </c>
    </row>
    <row r="71" spans="1:14" ht="45" hidden="1" customHeight="1">
      <c r="A71" s="108" t="s">
        <v>118</v>
      </c>
      <c r="B71" s="109" t="s">
        <v>119</v>
      </c>
      <c r="C71" s="64"/>
      <c r="D71" s="34"/>
      <c r="E71" s="30"/>
      <c r="F71" s="25"/>
      <c r="G71" s="31"/>
      <c r="H71" s="31">
        <v>80000</v>
      </c>
      <c r="I71" s="31"/>
      <c r="J71" s="26"/>
      <c r="K71" s="26"/>
      <c r="L71" s="24">
        <f>J71/H71*100</f>
        <v>0</v>
      </c>
      <c r="M71" s="28"/>
      <c r="N71" s="28"/>
    </row>
    <row r="72" spans="1:14" ht="45" customHeight="1">
      <c r="A72" s="108" t="s">
        <v>120</v>
      </c>
      <c r="B72" s="110" t="s">
        <v>121</v>
      </c>
      <c r="C72" s="64"/>
      <c r="D72" s="34"/>
      <c r="E72" s="30"/>
      <c r="F72" s="25"/>
      <c r="G72" s="31"/>
      <c r="H72" s="31"/>
      <c r="I72" s="31"/>
      <c r="J72" s="26"/>
      <c r="K72" s="26"/>
      <c r="L72" s="24"/>
      <c r="M72" s="28"/>
      <c r="N72" s="28"/>
    </row>
    <row r="73" spans="1:14" ht="40.5" customHeight="1">
      <c r="A73" s="108" t="s">
        <v>122</v>
      </c>
      <c r="B73" s="111" t="s">
        <v>123</v>
      </c>
      <c r="C73" s="64"/>
      <c r="D73" s="34"/>
      <c r="E73" s="30"/>
      <c r="F73" s="25"/>
      <c r="G73" s="31"/>
      <c r="H73" s="31">
        <v>190000</v>
      </c>
      <c r="I73" s="31"/>
      <c r="J73" s="26">
        <v>250000</v>
      </c>
      <c r="K73" s="26">
        <v>300000</v>
      </c>
      <c r="L73" s="24">
        <f>J73/H73*100</f>
        <v>131.57894736842107</v>
      </c>
      <c r="M73" s="35"/>
      <c r="N73" s="35"/>
    </row>
    <row r="74" spans="1:14" ht="22.5" customHeight="1">
      <c r="A74" s="112" t="s">
        <v>124</v>
      </c>
      <c r="B74" s="113" t="s">
        <v>125</v>
      </c>
      <c r="C74" s="101"/>
      <c r="D74" s="71"/>
      <c r="E74" s="30"/>
      <c r="F74" s="102"/>
      <c r="G74" s="30"/>
      <c r="H74" s="30" t="e">
        <f>H75+H77+H79+#REF!+H84+H85</f>
        <v>#REF!</v>
      </c>
      <c r="I74" s="114">
        <f t="shared" ref="I74:N74" si="17">I78+I87</f>
        <v>2000</v>
      </c>
      <c r="J74" s="114">
        <f t="shared" si="17"/>
        <v>0</v>
      </c>
      <c r="K74" s="114">
        <f t="shared" si="17"/>
        <v>0</v>
      </c>
      <c r="L74" s="114">
        <f t="shared" si="17"/>
        <v>0</v>
      </c>
      <c r="M74" s="114">
        <f t="shared" si="17"/>
        <v>2000</v>
      </c>
      <c r="N74" s="114">
        <f t="shared" si="17"/>
        <v>2000</v>
      </c>
    </row>
    <row r="75" spans="1:14" ht="34.5" hidden="1" customHeight="1">
      <c r="A75" s="115"/>
      <c r="B75" s="116"/>
      <c r="C75" s="101"/>
      <c r="D75" s="71"/>
      <c r="E75" s="30"/>
      <c r="F75" s="102"/>
      <c r="G75" s="30"/>
      <c r="H75" s="30"/>
      <c r="I75" s="114"/>
      <c r="J75" s="114"/>
      <c r="K75" s="114"/>
      <c r="L75" s="117"/>
      <c r="M75" s="51"/>
      <c r="N75" s="51"/>
    </row>
    <row r="76" spans="1:14" ht="40.5" hidden="1" customHeight="1">
      <c r="A76" s="118"/>
      <c r="B76" s="119"/>
      <c r="C76" s="64"/>
      <c r="D76" s="120"/>
      <c r="E76" s="121"/>
      <c r="F76" s="122"/>
      <c r="G76" s="121"/>
      <c r="H76" s="121"/>
      <c r="I76" s="123"/>
      <c r="J76" s="123"/>
      <c r="K76" s="123"/>
      <c r="L76" s="117"/>
      <c r="M76" s="51"/>
      <c r="N76" s="51"/>
    </row>
    <row r="77" spans="1:14" ht="40.5" hidden="1" customHeight="1">
      <c r="A77" s="108"/>
      <c r="B77" s="111"/>
      <c r="C77" s="64"/>
      <c r="D77" s="29"/>
      <c r="E77" s="103"/>
      <c r="F77" s="104"/>
      <c r="G77" s="103"/>
      <c r="H77" s="103"/>
      <c r="I77" s="105"/>
      <c r="J77" s="105"/>
      <c r="K77" s="105"/>
      <c r="L77" s="105"/>
      <c r="M77" s="105"/>
      <c r="N77" s="105"/>
    </row>
    <row r="78" spans="1:14" ht="55.5" hidden="1" customHeight="1">
      <c r="A78" s="124"/>
      <c r="B78" s="125"/>
      <c r="C78" s="64"/>
      <c r="D78" s="120"/>
      <c r="E78" s="121"/>
      <c r="F78" s="122"/>
      <c r="G78" s="121"/>
      <c r="H78" s="121"/>
      <c r="I78" s="123"/>
      <c r="J78" s="123"/>
      <c r="K78" s="123"/>
      <c r="L78" s="117"/>
      <c r="M78" s="51"/>
      <c r="N78" s="51"/>
    </row>
    <row r="79" spans="1:14" ht="40.5" hidden="1" customHeight="1">
      <c r="A79" s="112"/>
      <c r="B79" s="126"/>
      <c r="C79" s="101"/>
      <c r="D79" s="71"/>
      <c r="E79" s="30"/>
      <c r="F79" s="102"/>
      <c r="G79" s="30"/>
      <c r="H79" s="30"/>
      <c r="I79" s="30"/>
      <c r="J79" s="114"/>
      <c r="K79" s="114"/>
      <c r="L79" s="21"/>
      <c r="M79" s="28"/>
      <c r="N79" s="28"/>
    </row>
    <row r="80" spans="1:14" ht="40.5" hidden="1" customHeight="1">
      <c r="A80" s="108"/>
      <c r="B80" s="111"/>
      <c r="C80" s="64"/>
      <c r="D80" s="120"/>
      <c r="E80" s="121"/>
      <c r="F80" s="122"/>
      <c r="G80" s="121"/>
      <c r="H80" s="121"/>
      <c r="I80" s="121"/>
      <c r="J80" s="123"/>
      <c r="K80" s="123"/>
      <c r="L80" s="21"/>
      <c r="M80" s="28"/>
      <c r="N80" s="28"/>
    </row>
    <row r="81" spans="1:14" ht="40.5" hidden="1" customHeight="1">
      <c r="A81" s="127"/>
      <c r="B81" s="128"/>
      <c r="C81" s="129"/>
      <c r="D81" s="130"/>
      <c r="E81" s="61"/>
      <c r="F81" s="131"/>
      <c r="G81" s="61"/>
      <c r="H81" s="61"/>
      <c r="I81" s="61"/>
      <c r="J81" s="62"/>
      <c r="K81" s="62"/>
      <c r="L81" s="21"/>
      <c r="M81" s="28"/>
      <c r="N81" s="28"/>
    </row>
    <row r="82" spans="1:14" ht="40.5" hidden="1" customHeight="1">
      <c r="A82" s="108"/>
      <c r="B82" s="111"/>
      <c r="C82" s="64"/>
      <c r="D82" s="120"/>
      <c r="E82" s="121"/>
      <c r="F82" s="122"/>
      <c r="G82" s="121"/>
      <c r="H82" s="121"/>
      <c r="I82" s="121"/>
      <c r="J82" s="123"/>
      <c r="K82" s="123"/>
      <c r="L82" s="21"/>
      <c r="M82" s="28"/>
      <c r="N82" s="28"/>
    </row>
    <row r="83" spans="1:14" ht="40.5" hidden="1" customHeight="1">
      <c r="A83" s="112"/>
      <c r="B83" s="132"/>
      <c r="C83" s="101"/>
      <c r="D83" s="71"/>
      <c r="E83" s="30"/>
      <c r="F83" s="102"/>
      <c r="G83" s="30"/>
      <c r="H83" s="30"/>
      <c r="I83" s="30"/>
      <c r="J83" s="114"/>
      <c r="K83" s="114"/>
      <c r="L83" s="21"/>
      <c r="M83" s="28"/>
      <c r="N83" s="28"/>
    </row>
    <row r="84" spans="1:14" ht="40.5" hidden="1" customHeight="1">
      <c r="A84" s="100" t="s">
        <v>126</v>
      </c>
      <c r="B84" s="126" t="s">
        <v>127</v>
      </c>
      <c r="C84" s="101"/>
      <c r="D84" s="71"/>
      <c r="E84" s="30"/>
      <c r="F84" s="102"/>
      <c r="G84" s="30"/>
      <c r="H84" s="30">
        <v>1000</v>
      </c>
      <c r="I84" s="30">
        <v>500</v>
      </c>
      <c r="J84" s="114">
        <v>500</v>
      </c>
      <c r="K84" s="114">
        <v>500</v>
      </c>
      <c r="L84" s="21"/>
      <c r="M84" s="28"/>
      <c r="N84" s="28"/>
    </row>
    <row r="85" spans="1:14" ht="40.5" hidden="1" customHeight="1">
      <c r="A85" s="115"/>
      <c r="B85" s="126"/>
      <c r="C85" s="101"/>
      <c r="D85" s="71"/>
      <c r="E85" s="30"/>
      <c r="F85" s="102"/>
      <c r="G85" s="30"/>
      <c r="H85" s="30"/>
      <c r="I85" s="30"/>
      <c r="J85" s="114"/>
      <c r="K85" s="114"/>
      <c r="L85" s="21"/>
      <c r="M85" s="28"/>
      <c r="N85" s="28"/>
    </row>
    <row r="86" spans="1:14" ht="40.5" hidden="1" customHeight="1">
      <c r="A86" s="118"/>
      <c r="B86" s="111"/>
      <c r="C86" s="64"/>
      <c r="D86" s="120"/>
      <c r="E86" s="121"/>
      <c r="F86" s="122"/>
      <c r="G86" s="121"/>
      <c r="H86" s="121"/>
      <c r="I86" s="121"/>
      <c r="J86" s="123"/>
      <c r="K86" s="123"/>
      <c r="L86" s="21"/>
      <c r="M86" s="28"/>
      <c r="N86" s="28"/>
    </row>
    <row r="87" spans="1:14" ht="49.5" customHeight="1">
      <c r="A87" s="118" t="s">
        <v>128</v>
      </c>
      <c r="B87" s="133" t="s">
        <v>129</v>
      </c>
      <c r="C87" s="64"/>
      <c r="D87" s="120"/>
      <c r="E87" s="121"/>
      <c r="F87" s="122"/>
      <c r="G87" s="121"/>
      <c r="H87" s="121"/>
      <c r="I87" s="123">
        <v>2000</v>
      </c>
      <c r="J87" s="123"/>
      <c r="K87" s="123"/>
      <c r="L87" s="117"/>
      <c r="M87" s="51">
        <v>2000</v>
      </c>
      <c r="N87" s="51">
        <v>2000</v>
      </c>
    </row>
    <row r="88" spans="1:14" ht="18.75">
      <c r="A88" s="100" t="s">
        <v>130</v>
      </c>
      <c r="B88" s="134" t="s">
        <v>131</v>
      </c>
      <c r="C88" s="135">
        <f t="shared" ref="C88:N88" si="18">C89</f>
        <v>100</v>
      </c>
      <c r="D88" s="135">
        <f t="shared" si="18"/>
        <v>0</v>
      </c>
      <c r="E88" s="135">
        <f t="shared" si="18"/>
        <v>0</v>
      </c>
      <c r="F88" s="135">
        <f t="shared" si="18"/>
        <v>4087</v>
      </c>
      <c r="G88" s="135">
        <f t="shared" si="18"/>
        <v>4086.9999999999995</v>
      </c>
      <c r="H88" s="135">
        <f t="shared" si="18"/>
        <v>10000</v>
      </c>
      <c r="I88" s="136">
        <f t="shared" si="18"/>
        <v>0</v>
      </c>
      <c r="J88" s="136">
        <f t="shared" si="18"/>
        <v>0</v>
      </c>
      <c r="K88" s="136">
        <f t="shared" si="18"/>
        <v>0</v>
      </c>
      <c r="L88" s="136">
        <f t="shared" si="18"/>
        <v>0</v>
      </c>
      <c r="M88" s="136">
        <f t="shared" si="18"/>
        <v>0</v>
      </c>
      <c r="N88" s="136">
        <f t="shared" si="18"/>
        <v>0</v>
      </c>
    </row>
    <row r="89" spans="1:14" ht="18.75">
      <c r="A89" s="32" t="s">
        <v>132</v>
      </c>
      <c r="B89" s="137" t="s">
        <v>133</v>
      </c>
      <c r="C89" s="138">
        <v>100</v>
      </c>
      <c r="D89" s="139"/>
      <c r="E89" s="30">
        <f>D89/C89*100</f>
        <v>0</v>
      </c>
      <c r="F89" s="25">
        <v>4087</v>
      </c>
      <c r="G89" s="140">
        <f>F89/C89*100</f>
        <v>4086.9999999999995</v>
      </c>
      <c r="H89" s="31">
        <v>10000</v>
      </c>
      <c r="I89" s="26"/>
      <c r="J89" s="26"/>
      <c r="K89" s="26"/>
      <c r="L89" s="67"/>
      <c r="M89" s="51"/>
      <c r="N89" s="51"/>
    </row>
    <row r="90" spans="1:14" ht="18.75">
      <c r="A90" s="141" t="s">
        <v>134</v>
      </c>
      <c r="B90" s="137" t="s">
        <v>135</v>
      </c>
      <c r="C90" s="142"/>
      <c r="D90" s="143"/>
      <c r="E90" s="41"/>
      <c r="F90" s="49"/>
      <c r="G90" s="144"/>
      <c r="H90" s="48"/>
      <c r="I90" s="50"/>
      <c r="J90" s="50"/>
      <c r="K90" s="50"/>
      <c r="L90" s="117"/>
      <c r="M90" s="51"/>
      <c r="N90" s="51"/>
    </row>
    <row r="91" spans="1:14" ht="18.75">
      <c r="A91" s="37" t="s">
        <v>136</v>
      </c>
      <c r="B91" s="145" t="s">
        <v>137</v>
      </c>
      <c r="C91" s="57" t="e">
        <f t="shared" ref="C91:N91" si="19">C92</f>
        <v>#REF!</v>
      </c>
      <c r="D91" s="57" t="e">
        <f t="shared" si="19"/>
        <v>#REF!</v>
      </c>
      <c r="E91" s="57" t="e">
        <f t="shared" si="19"/>
        <v>#REF!</v>
      </c>
      <c r="F91" s="57" t="e">
        <f t="shared" si="19"/>
        <v>#REF!</v>
      </c>
      <c r="G91" s="57" t="e">
        <f t="shared" si="19"/>
        <v>#REF!</v>
      </c>
      <c r="H91" s="57">
        <f t="shared" si="19"/>
        <v>5267000</v>
      </c>
      <c r="I91" s="58">
        <f>I92+I109</f>
        <v>340719400</v>
      </c>
      <c r="J91" s="58">
        <f t="shared" si="19"/>
        <v>33000</v>
      </c>
      <c r="K91" s="58">
        <f t="shared" si="19"/>
        <v>33000</v>
      </c>
      <c r="L91" s="58">
        <f t="shared" si="19"/>
        <v>212137.5</v>
      </c>
      <c r="M91" s="58">
        <f t="shared" si="19"/>
        <v>36787000</v>
      </c>
      <c r="N91" s="58">
        <f t="shared" si="19"/>
        <v>36823500</v>
      </c>
    </row>
    <row r="92" spans="1:14" ht="18.75">
      <c r="A92" s="32" t="s">
        <v>138</v>
      </c>
      <c r="B92" s="146" t="s">
        <v>139</v>
      </c>
      <c r="C92" s="24" t="e">
        <f>#REF!</f>
        <v>#REF!</v>
      </c>
      <c r="D92" s="24" t="e">
        <f>#REF!</f>
        <v>#REF!</v>
      </c>
      <c r="E92" s="24" t="e">
        <f>#REF!</f>
        <v>#REF!</v>
      </c>
      <c r="F92" s="24" t="e">
        <f>#REF!</f>
        <v>#REF!</v>
      </c>
      <c r="G92" s="24" t="e">
        <f>#REF!</f>
        <v>#REF!</v>
      </c>
      <c r="H92" s="24">
        <f>H93+H96+H101+H97+H98+H100</f>
        <v>5267000</v>
      </c>
      <c r="I92" s="67">
        <f t="shared" ref="I92:N92" si="20">I94+I95+I96+I99+I100+I97</f>
        <v>339784400</v>
      </c>
      <c r="J92" s="67">
        <f t="shared" si="20"/>
        <v>33000</v>
      </c>
      <c r="K92" s="67">
        <f t="shared" si="20"/>
        <v>33000</v>
      </c>
      <c r="L92" s="67">
        <f t="shared" si="20"/>
        <v>212137.5</v>
      </c>
      <c r="M92" s="67">
        <f t="shared" si="20"/>
        <v>36787000</v>
      </c>
      <c r="N92" s="67">
        <f t="shared" si="20"/>
        <v>36823500</v>
      </c>
    </row>
    <row r="93" spans="1:14" ht="27" hidden="1" customHeight="1">
      <c r="A93" s="32" t="s">
        <v>140</v>
      </c>
      <c r="B93" s="147" t="s">
        <v>141</v>
      </c>
      <c r="C93" s="138">
        <v>2342</v>
      </c>
      <c r="D93" s="148">
        <v>1113</v>
      </c>
      <c r="E93" s="30">
        <f>D93/C93*100</f>
        <v>47.523484201537144</v>
      </c>
      <c r="F93" s="31">
        <v>1608910.5</v>
      </c>
      <c r="G93" s="140">
        <f>F93/C93*100</f>
        <v>68698.142613151154</v>
      </c>
      <c r="H93" s="25">
        <v>1360000</v>
      </c>
      <c r="I93" s="26"/>
      <c r="J93" s="26"/>
      <c r="K93" s="26"/>
      <c r="L93" s="67">
        <f>J93/H93*100</f>
        <v>0</v>
      </c>
      <c r="M93" s="51"/>
      <c r="N93" s="51"/>
    </row>
    <row r="94" spans="1:14" ht="33" customHeight="1">
      <c r="A94" s="149" t="s">
        <v>142</v>
      </c>
      <c r="B94" s="110" t="s">
        <v>143</v>
      </c>
      <c r="C94" s="138"/>
      <c r="D94" s="150"/>
      <c r="E94" s="30"/>
      <c r="F94" s="31"/>
      <c r="G94" s="151"/>
      <c r="H94" s="25"/>
      <c r="I94" s="26">
        <v>11710900</v>
      </c>
      <c r="J94" s="26"/>
      <c r="K94" s="26"/>
      <c r="L94" s="67"/>
      <c r="M94" s="51">
        <v>5265500</v>
      </c>
      <c r="N94" s="51">
        <v>5285100</v>
      </c>
    </row>
    <row r="95" spans="1:14" ht="33" customHeight="1">
      <c r="A95" s="149" t="s">
        <v>144</v>
      </c>
      <c r="B95" s="152" t="s">
        <v>145</v>
      </c>
      <c r="C95" s="138"/>
      <c r="D95" s="150"/>
      <c r="E95" s="30"/>
      <c r="F95" s="31"/>
      <c r="G95" s="151"/>
      <c r="H95" s="25"/>
      <c r="I95" s="26">
        <v>274743800</v>
      </c>
      <c r="J95" s="26"/>
      <c r="K95" s="26"/>
      <c r="L95" s="67"/>
      <c r="M95" s="51"/>
      <c r="N95" s="51"/>
    </row>
    <row r="96" spans="1:14" ht="18.75">
      <c r="A96" s="32" t="s">
        <v>146</v>
      </c>
      <c r="B96" s="153" t="s">
        <v>147</v>
      </c>
      <c r="C96" s="138"/>
      <c r="D96" s="150"/>
      <c r="E96" s="30"/>
      <c r="F96" s="31"/>
      <c r="G96" s="151"/>
      <c r="H96" s="25">
        <v>1246000</v>
      </c>
      <c r="I96" s="31">
        <v>49663200</v>
      </c>
      <c r="J96" s="31"/>
      <c r="K96" s="31"/>
      <c r="L96" s="31">
        <v>212000</v>
      </c>
      <c r="M96" s="35">
        <v>31016800</v>
      </c>
      <c r="N96" s="35">
        <v>31016800</v>
      </c>
    </row>
    <row r="97" spans="1:14" ht="30.75">
      <c r="A97" s="32" t="s">
        <v>148</v>
      </c>
      <c r="B97" s="154" t="s">
        <v>149</v>
      </c>
      <c r="C97" s="138"/>
      <c r="D97" s="150"/>
      <c r="E97" s="30"/>
      <c r="F97" s="31"/>
      <c r="G97" s="151"/>
      <c r="H97" s="25">
        <v>2251000</v>
      </c>
      <c r="I97" s="26">
        <v>3166600</v>
      </c>
      <c r="J97" s="26"/>
      <c r="K97" s="26"/>
      <c r="L97" s="67"/>
      <c r="M97" s="51"/>
      <c r="N97" s="51"/>
    </row>
    <row r="98" spans="1:14" ht="63.75" hidden="1" customHeight="1">
      <c r="A98" s="32" t="s">
        <v>150</v>
      </c>
      <c r="B98" s="147" t="s">
        <v>151</v>
      </c>
      <c r="C98" s="138"/>
      <c r="D98" s="150"/>
      <c r="E98" s="30"/>
      <c r="F98" s="31"/>
      <c r="G98" s="151"/>
      <c r="H98" s="25">
        <v>0</v>
      </c>
      <c r="I98" s="26"/>
      <c r="J98" s="26"/>
      <c r="K98" s="26"/>
      <c r="L98" s="67"/>
      <c r="M98" s="51"/>
      <c r="N98" s="51"/>
    </row>
    <row r="99" spans="1:14" ht="48" customHeight="1">
      <c r="A99" s="32" t="s">
        <v>152</v>
      </c>
      <c r="B99" s="147" t="s">
        <v>153</v>
      </c>
      <c r="C99" s="138"/>
      <c r="D99" s="150"/>
      <c r="E99" s="30"/>
      <c r="F99" s="31"/>
      <c r="G99" s="151"/>
      <c r="H99" s="25"/>
      <c r="I99" s="26">
        <v>434200</v>
      </c>
      <c r="J99" s="26"/>
      <c r="K99" s="26"/>
      <c r="L99" s="67"/>
      <c r="M99" s="51">
        <v>454900</v>
      </c>
      <c r="N99" s="51">
        <v>471800</v>
      </c>
    </row>
    <row r="100" spans="1:14" ht="28.5" customHeight="1">
      <c r="A100" s="32" t="s">
        <v>154</v>
      </c>
      <c r="B100" s="147" t="s">
        <v>155</v>
      </c>
      <c r="C100" s="138"/>
      <c r="D100" s="150"/>
      <c r="E100" s="30"/>
      <c r="F100" s="31"/>
      <c r="G100" s="151"/>
      <c r="H100" s="25">
        <v>24000</v>
      </c>
      <c r="I100" s="26">
        <v>65700</v>
      </c>
      <c r="J100" s="26">
        <v>33000</v>
      </c>
      <c r="K100" s="26">
        <v>33000</v>
      </c>
      <c r="L100" s="67">
        <f>J100/H100*100</f>
        <v>137.5</v>
      </c>
      <c r="M100" s="51">
        <v>49800</v>
      </c>
      <c r="N100" s="51">
        <v>49800</v>
      </c>
    </row>
    <row r="101" spans="1:14" ht="53.25" hidden="1" customHeight="1">
      <c r="A101" s="32" t="s">
        <v>156</v>
      </c>
      <c r="B101" s="36" t="s">
        <v>157</v>
      </c>
      <c r="C101" s="24">
        <v>350</v>
      </c>
      <c r="D101" s="47"/>
      <c r="E101" s="30"/>
      <c r="F101" s="31"/>
      <c r="G101" s="151"/>
      <c r="H101" s="25">
        <v>386000</v>
      </c>
      <c r="I101" s="25"/>
      <c r="J101" s="25"/>
      <c r="K101" s="25"/>
      <c r="L101" s="21"/>
      <c r="M101" s="28"/>
      <c r="N101" s="28"/>
    </row>
    <row r="102" spans="1:14" ht="14.25" hidden="1" customHeight="1">
      <c r="A102" s="32" t="s">
        <v>156</v>
      </c>
      <c r="B102" s="23" t="s">
        <v>158</v>
      </c>
      <c r="C102" s="24">
        <v>441</v>
      </c>
      <c r="D102" s="47"/>
      <c r="E102" s="30"/>
      <c r="F102" s="31"/>
      <c r="G102" s="151"/>
      <c r="H102" s="25"/>
      <c r="I102" s="91"/>
      <c r="J102" s="5"/>
      <c r="K102" s="5"/>
      <c r="L102" s="21" t="e">
        <f t="shared" ref="L102:L108" si="21">J102/H102*100</f>
        <v>#DIV/0!</v>
      </c>
      <c r="M102" s="28"/>
      <c r="N102" s="28"/>
    </row>
    <row r="103" spans="1:14" ht="13.5" hidden="1" customHeight="1">
      <c r="A103" s="19" t="s">
        <v>159</v>
      </c>
      <c r="B103" s="155" t="s">
        <v>160</v>
      </c>
      <c r="C103" s="70">
        <f>C106+C107</f>
        <v>100</v>
      </c>
      <c r="D103" s="70">
        <f>D106+D107</f>
        <v>70.3</v>
      </c>
      <c r="E103" s="70">
        <f>E106+E107</f>
        <v>70.3</v>
      </c>
      <c r="F103" s="70">
        <f>F106+F107</f>
        <v>185910.91</v>
      </c>
      <c r="G103" s="70">
        <f>G106+G107</f>
        <v>185910.91</v>
      </c>
      <c r="H103" s="70"/>
      <c r="I103" s="156"/>
      <c r="J103" s="5"/>
      <c r="K103" s="5"/>
      <c r="L103" s="21" t="e">
        <f t="shared" si="21"/>
        <v>#DIV/0!</v>
      </c>
      <c r="M103" s="28"/>
      <c r="N103" s="28"/>
    </row>
    <row r="104" spans="1:14" ht="13.5" hidden="1" customHeight="1">
      <c r="A104" s="157" t="s">
        <v>161</v>
      </c>
      <c r="B104" s="158" t="s">
        <v>162</v>
      </c>
      <c r="C104" s="159"/>
      <c r="D104" s="89"/>
      <c r="E104" s="160"/>
      <c r="F104" s="161"/>
      <c r="G104" s="151">
        <v>0</v>
      </c>
      <c r="H104" s="162"/>
      <c r="I104" s="91"/>
      <c r="J104" s="5"/>
      <c r="K104" s="5"/>
      <c r="L104" s="21" t="e">
        <f t="shared" si="21"/>
        <v>#DIV/0!</v>
      </c>
      <c r="M104" s="28"/>
      <c r="N104" s="28"/>
    </row>
    <row r="105" spans="1:14" ht="18.75" hidden="1">
      <c r="A105" s="157"/>
      <c r="B105" s="158"/>
      <c r="C105" s="163"/>
      <c r="D105" s="164">
        <f>D106</f>
        <v>70.3</v>
      </c>
      <c r="E105" s="150">
        <f>E106</f>
        <v>70.3</v>
      </c>
      <c r="F105" s="165">
        <f>F106</f>
        <v>185910.91</v>
      </c>
      <c r="G105" s="166" t="e">
        <f>F105/C105*100</f>
        <v>#DIV/0!</v>
      </c>
      <c r="H105" s="167"/>
      <c r="I105" s="91"/>
      <c r="J105" s="5"/>
      <c r="K105" s="5"/>
      <c r="L105" s="21" t="e">
        <f t="shared" si="21"/>
        <v>#DIV/0!</v>
      </c>
      <c r="M105" s="28"/>
      <c r="N105" s="28"/>
    </row>
    <row r="106" spans="1:14" ht="24.75" hidden="1" customHeight="1">
      <c r="A106" s="157" t="s">
        <v>163</v>
      </c>
      <c r="B106" s="168" t="s">
        <v>164</v>
      </c>
      <c r="C106" s="163">
        <v>100</v>
      </c>
      <c r="D106" s="96">
        <v>70.3</v>
      </c>
      <c r="E106" s="41">
        <f>D106/C106*100</f>
        <v>70.3</v>
      </c>
      <c r="F106" s="169">
        <v>185910.91</v>
      </c>
      <c r="G106" s="166">
        <f>F106/C106*100</f>
        <v>185910.91</v>
      </c>
      <c r="H106" s="167">
        <v>25</v>
      </c>
      <c r="I106" s="91"/>
      <c r="J106" s="5"/>
      <c r="K106" s="5"/>
      <c r="L106" s="21">
        <f t="shared" si="21"/>
        <v>0</v>
      </c>
      <c r="M106" s="28"/>
      <c r="N106" s="28"/>
    </row>
    <row r="107" spans="1:14" ht="27" hidden="1">
      <c r="A107" s="157" t="s">
        <v>165</v>
      </c>
      <c r="B107" s="168" t="s">
        <v>166</v>
      </c>
      <c r="C107" s="163"/>
      <c r="D107" s="96"/>
      <c r="E107" s="170"/>
      <c r="F107" s="91"/>
      <c r="G107" s="92"/>
      <c r="H107" s="167"/>
      <c r="I107" s="91"/>
      <c r="J107" s="5"/>
      <c r="K107" s="5"/>
      <c r="L107" s="21" t="e">
        <f t="shared" si="21"/>
        <v>#DIV/0!</v>
      </c>
      <c r="M107" s="28"/>
      <c r="N107" s="28"/>
    </row>
    <row r="108" spans="1:14" ht="27" hidden="1">
      <c r="A108" s="157" t="s">
        <v>167</v>
      </c>
      <c r="B108" s="168" t="s">
        <v>168</v>
      </c>
      <c r="C108" s="142"/>
      <c r="D108" s="96"/>
      <c r="E108" s="170"/>
      <c r="F108" s="91"/>
      <c r="G108" s="92"/>
      <c r="H108" s="49"/>
      <c r="I108" s="91"/>
      <c r="J108" s="5"/>
      <c r="K108" s="5"/>
      <c r="L108" s="21" t="e">
        <f t="shared" si="21"/>
        <v>#DIV/0!</v>
      </c>
      <c r="M108" s="28"/>
      <c r="N108" s="28"/>
    </row>
    <row r="109" spans="1:14" ht="30.75">
      <c r="A109" s="157" t="s">
        <v>482</v>
      </c>
      <c r="B109" s="656" t="s">
        <v>483</v>
      </c>
      <c r="C109" s="142"/>
      <c r="D109" s="96"/>
      <c r="E109" s="170"/>
      <c r="F109" s="91"/>
      <c r="G109" s="92"/>
      <c r="H109" s="49"/>
      <c r="I109" s="26">
        <v>935000</v>
      </c>
      <c r="J109" s="657"/>
      <c r="K109" s="657"/>
      <c r="L109" s="58"/>
      <c r="M109" s="658"/>
      <c r="N109" s="658"/>
    </row>
    <row r="110" spans="1:14" ht="15.75">
      <c r="A110" s="171"/>
      <c r="B110" s="172" t="s">
        <v>169</v>
      </c>
      <c r="C110" s="173" t="e">
        <f t="shared" ref="C110:N110" si="22">C10+C103+C91</f>
        <v>#REF!</v>
      </c>
      <c r="D110" s="173" t="e">
        <f t="shared" si="22"/>
        <v>#REF!</v>
      </c>
      <c r="E110" s="173" t="e">
        <f t="shared" si="22"/>
        <v>#DIV/0!</v>
      </c>
      <c r="F110" s="173" t="e">
        <f t="shared" si="22"/>
        <v>#REF!</v>
      </c>
      <c r="G110" s="173" t="e">
        <f t="shared" si="22"/>
        <v>#REF!</v>
      </c>
      <c r="H110" s="174" t="e">
        <f t="shared" si="22"/>
        <v>#REF!</v>
      </c>
      <c r="I110" s="174">
        <f t="shared" si="22"/>
        <v>354914790</v>
      </c>
      <c r="J110" s="174">
        <f t="shared" si="22"/>
        <v>16730149.52</v>
      </c>
      <c r="K110" s="174">
        <f t="shared" si="22"/>
        <v>17607356.98</v>
      </c>
      <c r="L110" s="174" t="e">
        <f t="shared" si="22"/>
        <v>#DIV/0!</v>
      </c>
      <c r="M110" s="174">
        <f t="shared" si="22"/>
        <v>52426490</v>
      </c>
      <c r="N110" s="174">
        <f t="shared" si="22"/>
        <v>53306010</v>
      </c>
    </row>
    <row r="111" spans="1:14">
      <c r="B111" s="89" t="s">
        <v>481</v>
      </c>
      <c r="C111" s="176"/>
      <c r="D111" s="176"/>
      <c r="E111" s="176"/>
      <c r="F111" s="176"/>
      <c r="G111" s="176"/>
      <c r="H111" s="176" t="e">
        <f>H10*5%</f>
        <v>#REF!</v>
      </c>
      <c r="I111" s="176">
        <v>647489.44999999995</v>
      </c>
      <c r="J111" s="176">
        <f>J10*5%</f>
        <v>834857.47600000002</v>
      </c>
      <c r="K111" s="176">
        <f>K10*5%</f>
        <v>878717.84900000005</v>
      </c>
    </row>
    <row r="112" spans="1:14">
      <c r="B112" s="175"/>
      <c r="C112" s="176"/>
      <c r="D112" s="176"/>
      <c r="E112" s="176"/>
      <c r="F112" s="176"/>
      <c r="G112" s="176"/>
      <c r="H112" s="177" t="e">
        <f>H110+H111</f>
        <v>#REF!</v>
      </c>
      <c r="I112" s="176">
        <f t="shared" ref="I112:N112" si="23">I10*5%</f>
        <v>709769.5</v>
      </c>
      <c r="J112" s="176">
        <f t="shared" si="23"/>
        <v>834857.47600000002</v>
      </c>
      <c r="K112" s="176">
        <f t="shared" si="23"/>
        <v>878717.84900000005</v>
      </c>
      <c r="L112" s="176" t="e">
        <f t="shared" si="23"/>
        <v>#DIV/0!</v>
      </c>
      <c r="M112" s="176">
        <f t="shared" si="23"/>
        <v>781974.5</v>
      </c>
      <c r="N112" s="176">
        <f t="shared" si="23"/>
        <v>824125.5</v>
      </c>
    </row>
    <row r="113" spans="2:14">
      <c r="I113" s="176">
        <f>I110+I112+I111</f>
        <v>356272048.94999999</v>
      </c>
      <c r="J113" s="176">
        <f t="shared" ref="J113:N113" si="24">J110+J112</f>
        <v>17565006.995999999</v>
      </c>
      <c r="K113" s="176">
        <f t="shared" si="24"/>
        <v>18486074.829</v>
      </c>
      <c r="L113" s="176" t="e">
        <f t="shared" si="24"/>
        <v>#DIV/0!</v>
      </c>
      <c r="M113" s="176">
        <f t="shared" si="24"/>
        <v>53208464.5</v>
      </c>
      <c r="N113" s="176">
        <f t="shared" si="24"/>
        <v>54130135.5</v>
      </c>
    </row>
    <row r="114" spans="2:14">
      <c r="J114" s="5"/>
      <c r="K114" s="5"/>
    </row>
    <row r="115" spans="2:14">
      <c r="J115" s="5"/>
      <c r="K115" s="5"/>
    </row>
    <row r="116" spans="2:14">
      <c r="J116" s="5"/>
      <c r="K116" s="5"/>
    </row>
    <row r="117" spans="2:14">
      <c r="J117" s="5"/>
      <c r="K117" s="5"/>
    </row>
    <row r="118" spans="2:14">
      <c r="J118" s="5"/>
      <c r="K118" s="5"/>
    </row>
    <row r="119" spans="2:14">
      <c r="J119" s="5"/>
      <c r="K119" s="5"/>
    </row>
    <row r="120" spans="2:14">
      <c r="B120" s="176"/>
      <c r="J120" s="5"/>
      <c r="K120" s="5"/>
    </row>
    <row r="121" spans="2:14">
      <c r="J121" s="5"/>
      <c r="K121" s="5"/>
    </row>
    <row r="122" spans="2:14">
      <c r="J122" s="5"/>
      <c r="K122" s="5"/>
    </row>
    <row r="123" spans="2:14">
      <c r="J123" s="5"/>
      <c r="K123" s="5"/>
    </row>
    <row r="124" spans="2:14">
      <c r="J124" s="5"/>
      <c r="K124" s="5"/>
    </row>
    <row r="125" spans="2:14">
      <c r="J125" s="5"/>
      <c r="K125" s="5"/>
    </row>
    <row r="126" spans="2:14">
      <c r="J126" s="5"/>
      <c r="K126" s="5"/>
    </row>
    <row r="127" spans="2:14">
      <c r="J127" s="5"/>
      <c r="K127" s="5"/>
    </row>
    <row r="128" spans="2:14">
      <c r="J128" s="5"/>
      <c r="K128" s="5"/>
    </row>
    <row r="129" spans="10:11">
      <c r="J129" s="5"/>
      <c r="K129" s="5"/>
    </row>
    <row r="130" spans="10:11">
      <c r="J130" s="5"/>
      <c r="K130" s="5"/>
    </row>
    <row r="131" spans="10:11">
      <c r="J131" s="5"/>
      <c r="K131" s="5"/>
    </row>
    <row r="132" spans="10:11">
      <c r="J132" s="5"/>
      <c r="K132" s="5"/>
    </row>
    <row r="133" spans="10:11">
      <c r="J133" s="5"/>
      <c r="K133" s="5"/>
    </row>
    <row r="134" spans="10:11">
      <c r="J134" s="5"/>
      <c r="K134" s="5"/>
    </row>
    <row r="135" spans="10:11">
      <c r="J135" s="5"/>
      <c r="K135" s="5"/>
    </row>
    <row r="136" spans="10:11">
      <c r="J136" s="5"/>
      <c r="K136" s="5"/>
    </row>
    <row r="137" spans="10:11">
      <c r="J137" s="5"/>
      <c r="K137" s="5"/>
    </row>
    <row r="138" spans="10:11">
      <c r="J138" s="5"/>
      <c r="K138" s="5"/>
    </row>
    <row r="139" spans="10:11">
      <c r="J139" s="5"/>
      <c r="K139" s="5"/>
    </row>
    <row r="140" spans="10:11">
      <c r="J140" s="5"/>
      <c r="K140" s="5"/>
    </row>
    <row r="141" spans="10:11">
      <c r="J141" s="5"/>
      <c r="K141" s="5"/>
    </row>
    <row r="142" spans="10:11">
      <c r="J142" s="5"/>
      <c r="K142" s="5"/>
    </row>
    <row r="143" spans="10:11">
      <c r="J143" s="5"/>
      <c r="K143" s="5"/>
    </row>
    <row r="144" spans="10:11">
      <c r="J144" s="5"/>
      <c r="K144" s="5"/>
    </row>
    <row r="145" spans="10:11">
      <c r="J145" s="5"/>
      <c r="K145" s="5"/>
    </row>
    <row r="146" spans="10:11">
      <c r="J146" s="5"/>
      <c r="K146" s="5"/>
    </row>
    <row r="147" spans="10:11">
      <c r="J147" s="5"/>
      <c r="K147" s="5"/>
    </row>
    <row r="148" spans="10:11">
      <c r="J148" s="5"/>
      <c r="K148" s="5"/>
    </row>
    <row r="149" spans="10:11">
      <c r="J149" s="5"/>
      <c r="K149" s="5"/>
    </row>
    <row r="150" spans="10:11">
      <c r="J150" s="5"/>
      <c r="K150" s="5"/>
    </row>
    <row r="151" spans="10:11">
      <c r="J151" s="5"/>
      <c r="K151" s="5"/>
    </row>
    <row r="152" spans="10:11">
      <c r="J152" s="5"/>
      <c r="K152" s="5"/>
    </row>
    <row r="153" spans="10:11">
      <c r="J153" s="5"/>
      <c r="K153" s="5"/>
    </row>
    <row r="154" spans="10:11">
      <c r="J154" s="5"/>
      <c r="K154" s="5"/>
    </row>
    <row r="155" spans="10:11">
      <c r="J155" s="5"/>
      <c r="K155" s="5"/>
    </row>
    <row r="156" spans="10:11">
      <c r="J156" s="5"/>
      <c r="K156" s="5"/>
    </row>
    <row r="157" spans="10:11">
      <c r="J157" s="5"/>
      <c r="K157" s="5"/>
    </row>
    <row r="158" spans="10:11">
      <c r="J158" s="5"/>
      <c r="K158" s="5"/>
    </row>
    <row r="159" spans="10:11">
      <c r="J159" s="5"/>
      <c r="K159" s="5"/>
    </row>
    <row r="160" spans="10:11">
      <c r="J160" s="5"/>
      <c r="K160" s="5"/>
    </row>
    <row r="161" spans="10:11">
      <c r="J161" s="5"/>
      <c r="K161" s="5"/>
    </row>
    <row r="162" spans="10:11">
      <c r="J162" s="5"/>
      <c r="K162" s="5"/>
    </row>
    <row r="163" spans="10:11">
      <c r="J163" s="5"/>
      <c r="K163" s="5"/>
    </row>
    <row r="164" spans="10:11">
      <c r="J164" s="5"/>
      <c r="K164" s="5"/>
    </row>
    <row r="165" spans="10:11">
      <c r="J165" s="5"/>
      <c r="K165" s="5"/>
    </row>
    <row r="166" spans="10:11">
      <c r="J166" s="5"/>
      <c r="K166" s="5"/>
    </row>
    <row r="167" spans="10:11">
      <c r="J167" s="5"/>
      <c r="K167" s="5"/>
    </row>
    <row r="168" spans="10:11">
      <c r="J168" s="5"/>
      <c r="K168" s="5"/>
    </row>
    <row r="169" spans="10:11">
      <c r="J169" s="5"/>
      <c r="K169" s="5"/>
    </row>
    <row r="170" spans="10:11">
      <c r="J170" s="5"/>
      <c r="K170" s="5"/>
    </row>
    <row r="171" spans="10:11">
      <c r="J171" s="5"/>
      <c r="K171" s="5"/>
    </row>
    <row r="172" spans="10:11">
      <c r="J172" s="5"/>
      <c r="K172" s="5"/>
    </row>
    <row r="173" spans="10:11">
      <c r="J173" s="5"/>
      <c r="K173" s="5"/>
    </row>
    <row r="174" spans="10:11">
      <c r="J174" s="5"/>
      <c r="K174" s="5"/>
    </row>
    <row r="175" spans="10:11">
      <c r="J175" s="5"/>
      <c r="K175" s="5"/>
    </row>
    <row r="176" spans="10:11">
      <c r="J176" s="5"/>
      <c r="K176" s="5"/>
    </row>
    <row r="177" spans="10:11">
      <c r="J177" s="5"/>
      <c r="K177" s="5"/>
    </row>
    <row r="178" spans="10:11">
      <c r="J178" s="5"/>
      <c r="K178" s="5"/>
    </row>
    <row r="179" spans="10:11">
      <c r="J179" s="5"/>
      <c r="K179" s="5"/>
    </row>
    <row r="180" spans="10:11">
      <c r="J180" s="5"/>
      <c r="K180" s="5"/>
    </row>
    <row r="181" spans="10:11">
      <c r="J181" s="5"/>
      <c r="K181" s="5"/>
    </row>
  </sheetData>
  <mergeCells count="2">
    <mergeCell ref="I4:N4"/>
    <mergeCell ref="A7:C8"/>
  </mergeCells>
  <pageMargins left="0.47" right="0.2" top="0.24" bottom="0.42" header="0.4" footer="0.31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zoomScaleSheetLayoutView="100" workbookViewId="0">
      <selection activeCell="D41" sqref="D41"/>
    </sheetView>
  </sheetViews>
  <sheetFormatPr defaultRowHeight="12.75"/>
  <cols>
    <col min="1" max="1" width="62.42578125" style="178" customWidth="1"/>
    <col min="2" max="2" width="12" style="184" customWidth="1"/>
    <col min="3" max="3" width="9.28515625" style="184" customWidth="1"/>
    <col min="4" max="4" width="16.28515625" style="178" customWidth="1"/>
    <col min="5" max="5" width="11" style="178" customWidth="1"/>
    <col min="6" max="6" width="12.28515625" style="178" customWidth="1"/>
    <col min="7" max="7" width="9.42578125" style="178" customWidth="1"/>
    <col min="8" max="9" width="15.28515625" style="178" customWidth="1"/>
    <col min="10" max="10" width="13.5703125" style="178" customWidth="1"/>
    <col min="11" max="16384" width="9.140625" style="178"/>
  </cols>
  <sheetData>
    <row r="1" spans="1:9" ht="15.75">
      <c r="A1" s="666" t="s">
        <v>170</v>
      </c>
      <c r="B1" s="666"/>
      <c r="C1" s="666"/>
      <c r="D1" s="666"/>
      <c r="E1" s="666"/>
      <c r="F1" s="666"/>
    </row>
    <row r="2" spans="1:9" ht="15.75">
      <c r="A2" s="666" t="s">
        <v>171</v>
      </c>
      <c r="B2" s="666"/>
      <c r="C2" s="666"/>
      <c r="D2" s="666"/>
      <c r="E2" s="666"/>
      <c r="F2" s="666"/>
    </row>
    <row r="3" spans="1:9" ht="15.75" customHeight="1">
      <c r="A3" s="667" t="s">
        <v>480</v>
      </c>
      <c r="B3" s="667"/>
      <c r="C3" s="667"/>
      <c r="D3" s="667"/>
      <c r="E3" s="667"/>
      <c r="F3" s="667"/>
    </row>
    <row r="4" spans="1:9" ht="15.75" customHeight="1">
      <c r="A4" s="179"/>
      <c r="B4" s="667" t="s">
        <v>172</v>
      </c>
      <c r="C4" s="667"/>
      <c r="D4" s="667"/>
      <c r="E4" s="667"/>
      <c r="F4" s="667"/>
    </row>
    <row r="5" spans="1:9" ht="15.75" customHeight="1">
      <c r="A5" s="666"/>
      <c r="B5" s="666"/>
      <c r="C5" s="666"/>
      <c r="D5" s="666"/>
      <c r="E5" s="666"/>
      <c r="F5" s="666"/>
    </row>
    <row r="6" spans="1:9" ht="21" customHeight="1">
      <c r="A6" s="180"/>
      <c r="B6" s="181"/>
      <c r="C6" s="182"/>
      <c r="D6" s="183"/>
      <c r="E6" s="183"/>
    </row>
    <row r="7" spans="1:9">
      <c r="C7" s="183"/>
      <c r="D7" s="183"/>
      <c r="E7" s="183"/>
    </row>
    <row r="8" spans="1:9" ht="15.75">
      <c r="A8" s="662" t="s">
        <v>173</v>
      </c>
      <c r="B8" s="662"/>
      <c r="C8" s="662"/>
      <c r="D8" s="662"/>
      <c r="E8" s="662"/>
      <c r="F8" s="662"/>
    </row>
    <row r="9" spans="1:9" ht="15.75">
      <c r="A9" s="662" t="s">
        <v>174</v>
      </c>
      <c r="B9" s="662"/>
      <c r="C9" s="662"/>
      <c r="D9" s="662"/>
      <c r="E9" s="662"/>
      <c r="F9" s="662"/>
    </row>
    <row r="10" spans="1:9" ht="15.75" customHeight="1">
      <c r="A10" s="663" t="s">
        <v>175</v>
      </c>
      <c r="B10" s="663"/>
      <c r="C10" s="663"/>
      <c r="D10" s="663"/>
      <c r="E10" s="663"/>
      <c r="F10" s="663"/>
    </row>
    <row r="11" spans="1:9" ht="16.5" customHeight="1" thickBot="1">
      <c r="E11" s="664" t="s">
        <v>176</v>
      </c>
      <c r="F11" s="664"/>
      <c r="G11" s="185"/>
      <c r="H11" s="185"/>
      <c r="I11" s="185"/>
    </row>
    <row r="12" spans="1:9" ht="15.75">
      <c r="A12" s="186" t="s">
        <v>6</v>
      </c>
      <c r="B12" s="187" t="s">
        <v>177</v>
      </c>
      <c r="C12" s="188" t="s">
        <v>178</v>
      </c>
      <c r="D12" s="189">
        <v>2023</v>
      </c>
      <c r="E12" s="190">
        <v>2024</v>
      </c>
      <c r="F12" s="190">
        <v>2025</v>
      </c>
      <c r="G12" s="191"/>
      <c r="H12" s="192"/>
      <c r="I12" s="192"/>
    </row>
    <row r="13" spans="1:9" ht="18.75">
      <c r="A13" s="193" t="s">
        <v>179</v>
      </c>
      <c r="B13" s="194" t="s">
        <v>180</v>
      </c>
      <c r="C13" s="194"/>
      <c r="D13" s="195">
        <f>D14+D15+D16+D19+D20+D18</f>
        <v>17158.099999999999</v>
      </c>
      <c r="E13" s="195">
        <f>E14+E15+E16+E19+E20</f>
        <v>11750.000000000002</v>
      </c>
      <c r="F13" s="196">
        <f>F14+F15+F16+F19+F20</f>
        <v>12505.7</v>
      </c>
      <c r="G13" s="197"/>
      <c r="H13" s="198"/>
      <c r="I13" s="198"/>
    </row>
    <row r="14" spans="1:9" ht="31.5" customHeight="1">
      <c r="A14" s="193" t="s">
        <v>181</v>
      </c>
      <c r="B14" s="194" t="s">
        <v>180</v>
      </c>
      <c r="C14" s="194" t="s">
        <v>182</v>
      </c>
      <c r="D14" s="195">
        <v>2368.5</v>
      </c>
      <c r="E14" s="195">
        <v>2156</v>
      </c>
      <c r="F14" s="196">
        <v>2156</v>
      </c>
      <c r="H14" s="199"/>
      <c r="I14" s="199"/>
    </row>
    <row r="15" spans="1:9" ht="45.75" customHeight="1">
      <c r="A15" s="193" t="s">
        <v>183</v>
      </c>
      <c r="B15" s="194" t="s">
        <v>180</v>
      </c>
      <c r="C15" s="194" t="s">
        <v>184</v>
      </c>
      <c r="D15" s="195">
        <v>12819.6</v>
      </c>
      <c r="E15" s="200">
        <v>8204.2000000000007</v>
      </c>
      <c r="F15" s="200">
        <v>8596.5</v>
      </c>
      <c r="G15" s="197"/>
      <c r="H15" s="199"/>
      <c r="I15" s="199"/>
    </row>
    <row r="16" spans="1:9" ht="47.25">
      <c r="A16" s="193" t="s">
        <v>185</v>
      </c>
      <c r="B16" s="194" t="s">
        <v>180</v>
      </c>
      <c r="C16" s="194" t="s">
        <v>186</v>
      </c>
      <c r="D16" s="195">
        <v>1517.5</v>
      </c>
      <c r="E16" s="200">
        <v>1154.0999999999999</v>
      </c>
      <c r="F16" s="200">
        <v>1517.5</v>
      </c>
      <c r="G16" s="197"/>
      <c r="H16" s="199"/>
      <c r="I16" s="199"/>
    </row>
    <row r="17" spans="1:9" ht="15.75" hidden="1">
      <c r="A17" s="193" t="s">
        <v>187</v>
      </c>
      <c r="B17" s="194" t="s">
        <v>180</v>
      </c>
      <c r="C17" s="194" t="s">
        <v>188</v>
      </c>
      <c r="D17" s="195"/>
      <c r="E17" s="200"/>
      <c r="F17" s="200"/>
      <c r="G17" s="197"/>
      <c r="H17" s="199"/>
      <c r="I17" s="199"/>
    </row>
    <row r="18" spans="1:9" ht="15.75">
      <c r="A18" s="193" t="s">
        <v>187</v>
      </c>
      <c r="B18" s="194" t="s">
        <v>180</v>
      </c>
      <c r="C18" s="194" t="s">
        <v>188</v>
      </c>
      <c r="D18" s="195">
        <v>220</v>
      </c>
      <c r="E18" s="200"/>
      <c r="F18" s="200"/>
      <c r="G18" s="197"/>
      <c r="H18" s="199"/>
      <c r="I18" s="199"/>
    </row>
    <row r="19" spans="1:9" s="192" customFormat="1" ht="15.75">
      <c r="A19" s="193" t="s">
        <v>189</v>
      </c>
      <c r="B19" s="194" t="s">
        <v>180</v>
      </c>
      <c r="C19" s="194" t="s">
        <v>190</v>
      </c>
      <c r="D19" s="195">
        <v>50</v>
      </c>
      <c r="E19" s="200">
        <v>50</v>
      </c>
      <c r="F19" s="200">
        <v>50</v>
      </c>
      <c r="G19" s="197"/>
      <c r="H19" s="199"/>
      <c r="I19" s="199"/>
    </row>
    <row r="20" spans="1:9" s="192" customFormat="1" ht="15.75">
      <c r="A20" s="193" t="s">
        <v>191</v>
      </c>
      <c r="B20" s="194" t="s">
        <v>180</v>
      </c>
      <c r="C20" s="194" t="s">
        <v>192</v>
      </c>
      <c r="D20" s="195">
        <v>182.5</v>
      </c>
      <c r="E20" s="200">
        <v>185.7</v>
      </c>
      <c r="F20" s="200">
        <v>185.7</v>
      </c>
      <c r="G20" s="197"/>
      <c r="H20" s="199"/>
      <c r="I20" s="199"/>
    </row>
    <row r="21" spans="1:9" s="192" customFormat="1" ht="15.75">
      <c r="A21" s="193" t="s">
        <v>193</v>
      </c>
      <c r="B21" s="194" t="s">
        <v>182</v>
      </c>
      <c r="C21" s="194"/>
      <c r="D21" s="195">
        <f>D22</f>
        <v>434.2</v>
      </c>
      <c r="E21" s="195">
        <f>E22</f>
        <v>454.9</v>
      </c>
      <c r="F21" s="196">
        <f>F22</f>
        <v>471.8</v>
      </c>
      <c r="G21" s="197"/>
      <c r="H21" s="199"/>
      <c r="I21" s="199"/>
    </row>
    <row r="22" spans="1:9" s="192" customFormat="1" ht="15.75">
      <c r="A22" s="193" t="s">
        <v>194</v>
      </c>
      <c r="B22" s="194" t="s">
        <v>182</v>
      </c>
      <c r="C22" s="194" t="s">
        <v>195</v>
      </c>
      <c r="D22" s="195">
        <v>434.2</v>
      </c>
      <c r="E22" s="201">
        <v>454.9</v>
      </c>
      <c r="F22" s="200">
        <v>471.8</v>
      </c>
      <c r="G22" s="197"/>
      <c r="H22" s="199"/>
      <c r="I22" s="199"/>
    </row>
    <row r="23" spans="1:9" s="192" customFormat="1" ht="31.5">
      <c r="A23" s="193" t="s">
        <v>196</v>
      </c>
      <c r="B23" s="194" t="s">
        <v>195</v>
      </c>
      <c r="C23" s="194"/>
      <c r="D23" s="195">
        <f>D24</f>
        <v>50</v>
      </c>
      <c r="E23" s="195">
        <f>E24</f>
        <v>0</v>
      </c>
      <c r="F23" s="196">
        <f>F24</f>
        <v>20</v>
      </c>
      <c r="G23" s="197"/>
      <c r="H23" s="199"/>
      <c r="I23" s="199"/>
    </row>
    <row r="24" spans="1:9" s="192" customFormat="1" ht="47.25">
      <c r="A24" s="202" t="s">
        <v>197</v>
      </c>
      <c r="B24" s="194" t="s">
        <v>195</v>
      </c>
      <c r="C24" s="194" t="s">
        <v>198</v>
      </c>
      <c r="D24" s="195">
        <v>50</v>
      </c>
      <c r="E24" s="200"/>
      <c r="F24" s="200">
        <v>20</v>
      </c>
      <c r="G24" s="197"/>
      <c r="H24" s="199"/>
      <c r="I24" s="199"/>
    </row>
    <row r="25" spans="1:9" s="192" customFormat="1" ht="18.75">
      <c r="A25" s="193" t="s">
        <v>199</v>
      </c>
      <c r="B25" s="194" t="s">
        <v>184</v>
      </c>
      <c r="C25" s="194"/>
      <c r="D25" s="195">
        <f>D26+D27</f>
        <v>33800.699999999997</v>
      </c>
      <c r="E25" s="195">
        <f>E26+E27</f>
        <v>33660.6</v>
      </c>
      <c r="F25" s="196">
        <f>F26+F27</f>
        <v>33862.6</v>
      </c>
      <c r="G25" s="203"/>
      <c r="H25" s="198"/>
      <c r="I25" s="198"/>
    </row>
    <row r="26" spans="1:9" s="192" customFormat="1" ht="18.75">
      <c r="A26" s="204" t="s">
        <v>200</v>
      </c>
      <c r="B26" s="194" t="s">
        <v>184</v>
      </c>
      <c r="C26" s="194" t="s">
        <v>180</v>
      </c>
      <c r="D26" s="195">
        <v>65</v>
      </c>
      <c r="E26" s="195">
        <v>49.1</v>
      </c>
      <c r="F26" s="196">
        <v>49.1</v>
      </c>
      <c r="G26" s="203"/>
      <c r="H26" s="198"/>
      <c r="I26" s="198"/>
    </row>
    <row r="27" spans="1:9" s="192" customFormat="1" ht="15.75">
      <c r="A27" s="193" t="s">
        <v>201</v>
      </c>
      <c r="B27" s="194" t="s">
        <v>184</v>
      </c>
      <c r="C27" s="194" t="s">
        <v>198</v>
      </c>
      <c r="D27" s="195">
        <v>33735.699999999997</v>
      </c>
      <c r="E27" s="200">
        <v>33611.5</v>
      </c>
      <c r="F27" s="200">
        <v>33813.5</v>
      </c>
      <c r="G27" s="197"/>
      <c r="H27" s="199"/>
      <c r="I27" s="199"/>
    </row>
    <row r="28" spans="1:9" ht="18.75">
      <c r="A28" s="193" t="s">
        <v>202</v>
      </c>
      <c r="B28" s="194" t="s">
        <v>203</v>
      </c>
      <c r="C28" s="194"/>
      <c r="D28" s="195">
        <f>D29+D30</f>
        <v>281690.2</v>
      </c>
      <c r="E28" s="195">
        <f>E29+E30</f>
        <v>2516.8000000000002</v>
      </c>
      <c r="F28" s="196">
        <f>F29+F30</f>
        <v>2216.8000000000002</v>
      </c>
      <c r="G28" s="203"/>
      <c r="H28" s="198"/>
      <c r="I28" s="198"/>
    </row>
    <row r="29" spans="1:9" ht="15.75">
      <c r="A29" s="193" t="s">
        <v>204</v>
      </c>
      <c r="B29" s="194" t="s">
        <v>203</v>
      </c>
      <c r="C29" s="194" t="s">
        <v>182</v>
      </c>
      <c r="D29" s="195">
        <v>276292.90000000002</v>
      </c>
      <c r="E29" s="200">
        <v>300</v>
      </c>
      <c r="F29" s="200">
        <v>400</v>
      </c>
      <c r="G29" s="197"/>
      <c r="H29" s="199"/>
      <c r="I29" s="199"/>
    </row>
    <row r="30" spans="1:9" ht="15.75">
      <c r="A30" s="193" t="s">
        <v>205</v>
      </c>
      <c r="B30" s="194" t="s">
        <v>203</v>
      </c>
      <c r="C30" s="194" t="s">
        <v>195</v>
      </c>
      <c r="D30" s="195">
        <v>5397.3</v>
      </c>
      <c r="E30" s="201">
        <v>2216.8000000000002</v>
      </c>
      <c r="F30" s="200">
        <v>1816.8</v>
      </c>
      <c r="G30" s="197"/>
      <c r="H30" s="199"/>
      <c r="I30" s="199"/>
    </row>
    <row r="31" spans="1:9" ht="18.75">
      <c r="A31" s="205" t="s">
        <v>206</v>
      </c>
      <c r="B31" s="194" t="s">
        <v>207</v>
      </c>
      <c r="C31" s="194"/>
      <c r="D31" s="195">
        <f>D32</f>
        <v>22259</v>
      </c>
      <c r="E31" s="195">
        <f>E32</f>
        <v>4239.5</v>
      </c>
      <c r="F31" s="196">
        <f>F32</f>
        <v>4253.2</v>
      </c>
      <c r="G31" s="203"/>
      <c r="H31" s="198"/>
      <c r="I31" s="198"/>
    </row>
    <row r="32" spans="1:9" s="192" customFormat="1" ht="15.75">
      <c r="A32" s="193" t="s">
        <v>208</v>
      </c>
      <c r="B32" s="194" t="s">
        <v>207</v>
      </c>
      <c r="C32" s="194" t="s">
        <v>180</v>
      </c>
      <c r="D32" s="195">
        <v>22259</v>
      </c>
      <c r="E32" s="200">
        <v>4239.5</v>
      </c>
      <c r="F32" s="200">
        <v>4253.2</v>
      </c>
      <c r="G32" s="197"/>
      <c r="H32" s="199"/>
      <c r="I32" s="199"/>
    </row>
    <row r="33" spans="1:11" ht="18.75">
      <c r="A33" s="193" t="s">
        <v>209</v>
      </c>
      <c r="B33" s="194" t="s">
        <v>210</v>
      </c>
      <c r="C33" s="194"/>
      <c r="D33" s="195">
        <f>D34</f>
        <v>731.4</v>
      </c>
      <c r="E33" s="195">
        <f>E34</f>
        <v>586.70000000000005</v>
      </c>
      <c r="F33" s="196">
        <f>F34</f>
        <v>800</v>
      </c>
      <c r="G33" s="203"/>
      <c r="H33" s="198"/>
      <c r="I33" s="198"/>
    </row>
    <row r="34" spans="1:11" ht="15.75">
      <c r="A34" s="193" t="s">
        <v>211</v>
      </c>
      <c r="B34" s="194">
        <v>10</v>
      </c>
      <c r="C34" s="194" t="s">
        <v>180</v>
      </c>
      <c r="D34" s="195">
        <v>731.4</v>
      </c>
      <c r="E34" s="200">
        <v>586.70000000000005</v>
      </c>
      <c r="F34" s="200">
        <v>800</v>
      </c>
      <c r="G34" s="197"/>
      <c r="H34" s="199"/>
      <c r="I34" s="199"/>
    </row>
    <row r="35" spans="1:11" s="192" customFormat="1" ht="15.75">
      <c r="A35" s="202" t="s">
        <v>212</v>
      </c>
      <c r="B35" s="194" t="s">
        <v>190</v>
      </c>
      <c r="C35" s="194"/>
      <c r="D35" s="195">
        <f>D36</f>
        <v>55.1</v>
      </c>
      <c r="E35" s="195">
        <f>E36</f>
        <v>0</v>
      </c>
      <c r="F35" s="196">
        <f>F36</f>
        <v>0</v>
      </c>
      <c r="G35" s="206"/>
      <c r="H35" s="207"/>
      <c r="I35" s="207"/>
    </row>
    <row r="36" spans="1:11" s="192" customFormat="1" ht="16.5" customHeight="1">
      <c r="A36" s="202" t="s">
        <v>213</v>
      </c>
      <c r="B36" s="194" t="s">
        <v>190</v>
      </c>
      <c r="C36" s="194" t="s">
        <v>203</v>
      </c>
      <c r="D36" s="195">
        <v>55.1</v>
      </c>
      <c r="E36" s="195"/>
      <c r="F36" s="196"/>
      <c r="G36" s="206"/>
      <c r="H36" s="207"/>
      <c r="I36" s="207"/>
    </row>
    <row r="37" spans="1:11" s="192" customFormat="1" ht="30.75" customHeight="1">
      <c r="A37" s="208" t="s">
        <v>214</v>
      </c>
      <c r="B37" s="194" t="s">
        <v>192</v>
      </c>
      <c r="C37" s="194" t="s">
        <v>215</v>
      </c>
      <c r="D37" s="195">
        <f>D38</f>
        <v>1</v>
      </c>
      <c r="E37" s="195">
        <f>E38</f>
        <v>1</v>
      </c>
      <c r="F37" s="196">
        <f>F38</f>
        <v>1</v>
      </c>
      <c r="G37" s="206"/>
      <c r="H37" s="207"/>
      <c r="I37" s="207"/>
    </row>
    <row r="38" spans="1:11" s="192" customFormat="1" ht="16.5" customHeight="1">
      <c r="A38" s="209" t="s">
        <v>216</v>
      </c>
      <c r="B38" s="194" t="s">
        <v>192</v>
      </c>
      <c r="C38" s="194" t="s">
        <v>180</v>
      </c>
      <c r="D38" s="195">
        <v>1</v>
      </c>
      <c r="E38" s="195">
        <v>1</v>
      </c>
      <c r="F38" s="196">
        <v>1</v>
      </c>
      <c r="G38" s="206"/>
      <c r="H38" s="207"/>
      <c r="I38" s="207"/>
    </row>
    <row r="39" spans="1:11" s="192" customFormat="1" ht="16.5" customHeight="1">
      <c r="A39" s="202" t="s">
        <v>217</v>
      </c>
      <c r="B39" s="194" t="s">
        <v>218</v>
      </c>
      <c r="C39" s="194"/>
      <c r="D39" s="195">
        <f>D40</f>
        <v>93.4</v>
      </c>
      <c r="E39" s="195">
        <f>E40</f>
        <v>0</v>
      </c>
      <c r="F39" s="196">
        <f>F40</f>
        <v>0</v>
      </c>
      <c r="G39" s="206"/>
      <c r="H39" s="207"/>
      <c r="I39" s="207"/>
    </row>
    <row r="40" spans="1:11" s="192" customFormat="1" ht="12.75" customHeight="1">
      <c r="A40" s="210" t="s">
        <v>219</v>
      </c>
      <c r="B40" s="194" t="s">
        <v>218</v>
      </c>
      <c r="C40" s="194" t="s">
        <v>195</v>
      </c>
      <c r="D40" s="195">
        <v>93.4</v>
      </c>
      <c r="E40" s="200"/>
      <c r="F40" s="200"/>
      <c r="G40" s="197"/>
      <c r="H40" s="199"/>
      <c r="I40" s="199"/>
    </row>
    <row r="41" spans="1:11" ht="18.75">
      <c r="A41" s="193" t="s">
        <v>220</v>
      </c>
      <c r="B41" s="211"/>
      <c r="C41" s="211"/>
      <c r="D41" s="195">
        <f>D13+D21+D23+D25+D28+D31+D33+D35+D40</f>
        <v>356272.10000000003</v>
      </c>
      <c r="E41" s="195">
        <f t="shared" ref="E41:F41" si="0">E13+E21+E23+E25+E28+E31+E33+E35+E40</f>
        <v>53208.5</v>
      </c>
      <c r="F41" s="196">
        <f t="shared" si="0"/>
        <v>54130.1</v>
      </c>
      <c r="G41" s="203"/>
      <c r="H41" s="198"/>
      <c r="I41" s="198"/>
      <c r="K41" s="212"/>
    </row>
    <row r="42" spans="1:11">
      <c r="D42" s="213">
        <v>480484.4</v>
      </c>
      <c r="E42" s="214"/>
      <c r="G42" s="212"/>
      <c r="H42" s="212"/>
      <c r="I42" s="212"/>
    </row>
    <row r="43" spans="1:11">
      <c r="A43" s="215"/>
      <c r="D43" s="216">
        <f>D41-D42</f>
        <v>-124212.29999999999</v>
      </c>
      <c r="E43" s="217"/>
      <c r="F43" s="212"/>
      <c r="G43" s="212"/>
    </row>
    <row r="44" spans="1:11" ht="15.75" customHeight="1">
      <c r="A44" s="218"/>
      <c r="B44" s="665"/>
      <c r="C44" s="665"/>
      <c r="D44" s="214"/>
      <c r="E44" s="214"/>
    </row>
    <row r="45" spans="1:11">
      <c r="D45" s="214"/>
      <c r="E45" s="214"/>
    </row>
    <row r="46" spans="1:11">
      <c r="D46" s="214"/>
      <c r="E46" s="214"/>
    </row>
    <row r="47" spans="1:11">
      <c r="D47" s="214"/>
      <c r="E47" s="214"/>
    </row>
    <row r="48" spans="1:11">
      <c r="D48" s="214"/>
      <c r="E48" s="214"/>
    </row>
    <row r="49" spans="4:5">
      <c r="D49" s="214"/>
      <c r="E49" s="214"/>
    </row>
    <row r="50" spans="4:5">
      <c r="D50" s="214"/>
      <c r="E50" s="214"/>
    </row>
    <row r="51" spans="4:5">
      <c r="D51" s="214"/>
      <c r="E51" s="214"/>
    </row>
    <row r="52" spans="4:5">
      <c r="D52" s="214"/>
      <c r="E52" s="214"/>
    </row>
    <row r="53" spans="4:5">
      <c r="D53" s="214"/>
      <c r="E53" s="214"/>
    </row>
  </sheetData>
  <sheetProtection formatCells="0" formatColumns="0" formatRows="0" insertColumns="0" insertRows="0" insertHyperlinks="0" sort="0" autoFilter="0" pivotTables="0"/>
  <autoFilter ref="A12:C41"/>
  <mergeCells count="10">
    <mergeCell ref="A9:F9"/>
    <mergeCell ref="A10:F10"/>
    <mergeCell ref="E11:F11"/>
    <mergeCell ref="B44:C44"/>
    <mergeCell ref="A1:F1"/>
    <mergeCell ref="A2:F2"/>
    <mergeCell ref="A3:F3"/>
    <mergeCell ref="B4:F4"/>
    <mergeCell ref="A5:F5"/>
    <mergeCell ref="A8:F8"/>
  </mergeCells>
  <pageMargins left="1.1811023622047245" right="0.15748031496062992" top="0.15748031496062992" bottom="0.15748031496062992" header="0.15748031496062992" footer="0.11811023622047245"/>
  <pageSetup paperSize="9" scale="65" fitToHeight="2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6"/>
  <sheetViews>
    <sheetView workbookViewId="0">
      <selection activeCell="AB36" sqref="AB36"/>
    </sheetView>
  </sheetViews>
  <sheetFormatPr defaultRowHeight="12.75"/>
  <cols>
    <col min="1" max="1" width="49.7109375" style="221" customWidth="1"/>
    <col min="2" max="2" width="7.42578125" style="221" customWidth="1"/>
    <col min="3" max="3" width="4.140625" style="221" customWidth="1"/>
    <col min="4" max="4" width="4.7109375" style="221" customWidth="1"/>
    <col min="5" max="5" width="14.42578125" style="221" customWidth="1"/>
    <col min="6" max="6" width="4.28515625" style="221" customWidth="1"/>
    <col min="7" max="7" width="8.28515625" style="221" hidden="1" customWidth="1"/>
    <col min="8" max="8" width="18.42578125" style="221" hidden="1" customWidth="1"/>
    <col min="9" max="11" width="9.140625" style="221" hidden="1" customWidth="1"/>
    <col min="12" max="12" width="11.85546875" style="221" hidden="1" customWidth="1"/>
    <col min="13" max="13" width="6.7109375" style="221" hidden="1" customWidth="1"/>
    <col min="14" max="14" width="13.85546875" style="221" hidden="1" customWidth="1"/>
    <col min="15" max="15" width="10.28515625" style="221" hidden="1" customWidth="1"/>
    <col min="16" max="16" width="16.28515625" style="221" customWidth="1"/>
    <col min="17" max="18" width="11.5703125" style="221" hidden="1" customWidth="1"/>
    <col min="19" max="19" width="9.140625" style="221" hidden="1" customWidth="1"/>
    <col min="20" max="20" width="11.7109375" style="221" hidden="1" customWidth="1"/>
    <col min="21" max="21" width="9.140625" style="221" hidden="1" customWidth="1"/>
    <col min="22" max="22" width="11.42578125" style="221" hidden="1" customWidth="1"/>
    <col min="23" max="23" width="10.5703125" style="221" hidden="1" customWidth="1"/>
    <col min="24" max="24" width="14.140625" style="221" hidden="1" customWidth="1"/>
    <col min="25" max="25" width="1.140625" style="221" hidden="1" customWidth="1"/>
    <col min="26" max="26" width="15.85546875" style="221" customWidth="1"/>
    <col min="27" max="27" width="15.85546875" style="221" hidden="1" customWidth="1"/>
    <col min="28" max="28" width="16.140625" style="221" customWidth="1"/>
    <col min="29" max="29" width="13.85546875" style="221" hidden="1" customWidth="1"/>
    <col min="30" max="30" width="12.85546875" style="221" hidden="1" customWidth="1"/>
    <col min="31" max="31" width="15.42578125" style="221" hidden="1" customWidth="1"/>
    <col min="32" max="32" width="11.85546875" style="221" customWidth="1"/>
    <col min="33" max="33" width="12.5703125" style="221" bestFit="1" customWidth="1"/>
    <col min="34" max="35" width="11.5703125" style="221" bestFit="1" customWidth="1"/>
    <col min="36" max="36" width="11.7109375" style="221" bestFit="1" customWidth="1"/>
    <col min="37" max="16384" width="9.140625" style="221"/>
  </cols>
  <sheetData>
    <row r="1" spans="1:38" ht="15.75">
      <c r="A1" s="219"/>
      <c r="B1" s="220"/>
      <c r="C1" s="219"/>
      <c r="D1" s="219"/>
      <c r="E1" s="669" t="s">
        <v>221</v>
      </c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</row>
    <row r="2" spans="1:38" ht="15.75">
      <c r="A2" s="219"/>
      <c r="B2" s="220"/>
      <c r="C2" s="219"/>
      <c r="D2" s="219"/>
      <c r="E2" s="669" t="s">
        <v>222</v>
      </c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</row>
    <row r="3" spans="1:38" ht="15.75" customHeight="1">
      <c r="A3" s="670" t="s">
        <v>480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</row>
    <row r="4" spans="1:38" ht="15.75">
      <c r="A4" s="222"/>
      <c r="B4" s="1"/>
      <c r="C4" s="1"/>
      <c r="D4" s="1"/>
      <c r="E4" s="670" t="s">
        <v>223</v>
      </c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</row>
    <row r="5" spans="1:38" ht="15.75">
      <c r="A5" s="672"/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</row>
    <row r="6" spans="1:38">
      <c r="P6" s="3"/>
      <c r="Q6" s="223"/>
      <c r="V6" s="224"/>
    </row>
    <row r="7" spans="1:38" ht="18.75" customHeight="1">
      <c r="A7" s="668" t="s">
        <v>224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</row>
    <row r="8" spans="1:38" ht="30" customHeight="1">
      <c r="A8" s="668" t="s">
        <v>225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</row>
    <row r="9" spans="1:38" ht="15.75" customHeight="1">
      <c r="A9" s="674"/>
      <c r="B9" s="675"/>
      <c r="C9" s="675"/>
      <c r="D9" s="675"/>
      <c r="E9" s="675"/>
      <c r="F9" s="675"/>
      <c r="G9" s="675"/>
      <c r="H9" s="675"/>
      <c r="I9" s="675"/>
      <c r="J9" s="676"/>
      <c r="K9" s="676"/>
      <c r="L9" s="676"/>
      <c r="M9" s="225"/>
      <c r="N9" s="226"/>
      <c r="O9" s="226"/>
      <c r="P9" s="227"/>
      <c r="X9" s="228"/>
      <c r="Y9" s="177"/>
      <c r="Z9" s="228"/>
      <c r="AA9" s="228"/>
      <c r="AB9" s="229" t="s">
        <v>226</v>
      </c>
    </row>
    <row r="10" spans="1:38" ht="12.75" customHeight="1">
      <c r="A10" s="677" t="s">
        <v>227</v>
      </c>
      <c r="B10" s="679" t="s">
        <v>228</v>
      </c>
      <c r="C10" s="680"/>
      <c r="D10" s="680"/>
      <c r="E10" s="680"/>
      <c r="F10" s="681"/>
      <c r="G10" s="230"/>
      <c r="H10" s="231" t="s">
        <v>229</v>
      </c>
      <c r="I10" s="232" t="s">
        <v>229</v>
      </c>
      <c r="J10" s="682" t="s">
        <v>230</v>
      </c>
      <c r="K10" s="682" t="s">
        <v>231</v>
      </c>
      <c r="L10" s="682" t="s">
        <v>231</v>
      </c>
      <c r="M10" s="682" t="s">
        <v>232</v>
      </c>
      <c r="N10" s="233" t="s">
        <v>233</v>
      </c>
      <c r="O10" s="233" t="s">
        <v>4</v>
      </c>
      <c r="P10" s="684">
        <v>2023</v>
      </c>
      <c r="Q10" s="234" t="s">
        <v>233</v>
      </c>
      <c r="R10" s="234" t="s">
        <v>233</v>
      </c>
      <c r="S10" s="235" t="s">
        <v>4</v>
      </c>
      <c r="T10" s="686" t="s">
        <v>234</v>
      </c>
      <c r="U10" s="692" t="s">
        <v>235</v>
      </c>
      <c r="V10" s="694" t="s">
        <v>236</v>
      </c>
      <c r="W10" s="692" t="s">
        <v>235</v>
      </c>
      <c r="X10" s="690" t="s">
        <v>13</v>
      </c>
      <c r="Y10" s="696" t="s">
        <v>14</v>
      </c>
      <c r="Z10" s="690">
        <v>2024</v>
      </c>
      <c r="AA10" s="688" t="s">
        <v>237</v>
      </c>
      <c r="AB10" s="690">
        <v>2025</v>
      </c>
      <c r="AC10" s="688" t="s">
        <v>238</v>
      </c>
    </row>
    <row r="11" spans="1:38" ht="35.25" customHeight="1">
      <c r="A11" s="678"/>
      <c r="B11" s="236" t="s">
        <v>239</v>
      </c>
      <c r="C11" s="237" t="s">
        <v>240</v>
      </c>
      <c r="D11" s="237" t="s">
        <v>178</v>
      </c>
      <c r="E11" s="237" t="s">
        <v>241</v>
      </c>
      <c r="F11" s="237" t="s">
        <v>242</v>
      </c>
      <c r="G11" s="237" t="s">
        <v>243</v>
      </c>
      <c r="H11" s="238" t="s">
        <v>244</v>
      </c>
      <c r="I11" s="239" t="s">
        <v>245</v>
      </c>
      <c r="J11" s="683"/>
      <c r="K11" s="683"/>
      <c r="L11" s="683"/>
      <c r="M11" s="683"/>
      <c r="N11" s="240" t="s">
        <v>246</v>
      </c>
      <c r="O11" s="240" t="s">
        <v>247</v>
      </c>
      <c r="P11" s="685"/>
      <c r="Q11" s="241" t="s">
        <v>248</v>
      </c>
      <c r="R11" s="241" t="s">
        <v>248</v>
      </c>
      <c r="S11" s="242" t="s">
        <v>11</v>
      </c>
      <c r="T11" s="687"/>
      <c r="U11" s="693"/>
      <c r="V11" s="695"/>
      <c r="W11" s="693"/>
      <c r="X11" s="691"/>
      <c r="Y11" s="697"/>
      <c r="Z11" s="691"/>
      <c r="AA11" s="689"/>
      <c r="AB11" s="691"/>
      <c r="AC11" s="689"/>
      <c r="AG11" s="228">
        <f>AG12-P12</f>
        <v>4.799962043762207E-4</v>
      </c>
    </row>
    <row r="12" spans="1:38" ht="15.75">
      <c r="A12" s="243" t="s">
        <v>249</v>
      </c>
      <c r="B12" s="244"/>
      <c r="C12" s="244"/>
      <c r="D12" s="245"/>
      <c r="E12" s="244"/>
      <c r="F12" s="244"/>
      <c r="G12" s="244"/>
      <c r="H12" s="246" t="e">
        <f>H15+#REF!+#REF!+#REF!+#REF!+#REF!</f>
        <v>#REF!</v>
      </c>
      <c r="I12" s="246" t="e">
        <f>I15+#REF!+#REF!+#REF!+#REF!+#REF!</f>
        <v>#REF!</v>
      </c>
      <c r="J12" s="246" t="e">
        <f>J15+#REF!+#REF!+#REF!+#REF!+#REF!</f>
        <v>#REF!</v>
      </c>
      <c r="K12" s="246" t="e">
        <f>K15+#REF!+#REF!+#REF!+#REF!+#REF!</f>
        <v>#REF!</v>
      </c>
      <c r="L12" s="246" t="e">
        <f>L15+#REF!+#REF!+#REF!+#REF!+#REF!</f>
        <v>#REF!</v>
      </c>
      <c r="M12" s="246" t="e">
        <f>M15+#REF!+#REF!+#REF!+#REF!+#REF!</f>
        <v>#REF!</v>
      </c>
      <c r="N12" s="246" t="e">
        <f>N15+#REF!+#REF!+#REF!+#REF!+#REF!</f>
        <v>#REF!</v>
      </c>
      <c r="O12" s="246" t="e">
        <f>O15+#REF!+#REF!+#REF!+#REF!+#REF!</f>
        <v>#REF!</v>
      </c>
      <c r="P12" s="247">
        <f>P13+P135</f>
        <v>356272048.94951999</v>
      </c>
      <c r="Q12" s="248" t="e">
        <f t="shared" ref="Q12:AC12" si="0">Q13+Q135</f>
        <v>#REF!</v>
      </c>
      <c r="R12" s="248" t="e">
        <f t="shared" si="0"/>
        <v>#REF!</v>
      </c>
      <c r="S12" s="248" t="e">
        <f t="shared" si="0"/>
        <v>#REF!</v>
      </c>
      <c r="T12" s="248" t="e">
        <f t="shared" si="0"/>
        <v>#REF!</v>
      </c>
      <c r="U12" s="248" t="e">
        <f t="shared" si="0"/>
        <v>#REF!</v>
      </c>
      <c r="V12" s="248" t="e">
        <f t="shared" si="0"/>
        <v>#REF!</v>
      </c>
      <c r="W12" s="248" t="e">
        <f t="shared" si="0"/>
        <v>#REF!</v>
      </c>
      <c r="X12" s="248" t="e">
        <f t="shared" si="0"/>
        <v>#REF!</v>
      </c>
      <c r="Y12" s="248" t="e">
        <f t="shared" si="0"/>
        <v>#REF!</v>
      </c>
      <c r="Z12" s="248">
        <f t="shared" si="0"/>
        <v>53208464.495239995</v>
      </c>
      <c r="AA12" s="248">
        <f t="shared" si="0"/>
        <v>510899.11238100001</v>
      </c>
      <c r="AB12" s="248">
        <f t="shared" si="0"/>
        <v>54130135.499849997</v>
      </c>
      <c r="AC12" s="248">
        <f t="shared" si="0"/>
        <v>1067036.7764925</v>
      </c>
      <c r="AD12" s="228">
        <f>Z12-AA12</f>
        <v>52697565.382858999</v>
      </c>
      <c r="AE12" s="228">
        <f>AB12-AC12</f>
        <v>53063098.723357499</v>
      </c>
      <c r="AF12" s="228"/>
      <c r="AG12" s="176">
        <f>'доходы пр 1'!I113</f>
        <v>356272048.94999999</v>
      </c>
      <c r="AH12" s="176">
        <f>'доходы пр 1'!M113</f>
        <v>53208464.5</v>
      </c>
      <c r="AI12" s="176">
        <f>'доходы пр 1'!N113</f>
        <v>54130135.5</v>
      </c>
      <c r="AJ12" s="176"/>
      <c r="AK12" s="176"/>
      <c r="AL12" s="176"/>
    </row>
    <row r="13" spans="1:38" ht="15.75">
      <c r="A13" s="249" t="s">
        <v>250</v>
      </c>
      <c r="B13" s="250"/>
      <c r="C13" s="250"/>
      <c r="D13" s="251"/>
      <c r="E13" s="250"/>
      <c r="F13" s="250"/>
      <c r="G13" s="250"/>
      <c r="H13" s="252"/>
      <c r="I13" s="252"/>
      <c r="J13" s="252"/>
      <c r="K13" s="252"/>
      <c r="L13" s="252"/>
      <c r="M13" s="252"/>
      <c r="N13" s="252"/>
      <c r="O13" s="252"/>
      <c r="P13" s="253">
        <f>P14+P56+P64+P68+P91+P108+P120+P125+P131+P129</f>
        <v>354689558.57511997</v>
      </c>
      <c r="Q13" s="254" t="e">
        <f t="shared" ref="P13:AC13" si="1">Q14+Q56+Q64+Q68+Q91+Q108+Q120+Q125+Q131</f>
        <v>#REF!</v>
      </c>
      <c r="R13" s="254" t="e">
        <f t="shared" si="1"/>
        <v>#REF!</v>
      </c>
      <c r="S13" s="254" t="e">
        <f t="shared" si="1"/>
        <v>#REF!</v>
      </c>
      <c r="T13" s="254" t="e">
        <f t="shared" si="1"/>
        <v>#REF!</v>
      </c>
      <c r="U13" s="254" t="e">
        <f t="shared" si="1"/>
        <v>#REF!</v>
      </c>
      <c r="V13" s="254" t="e">
        <f t="shared" si="1"/>
        <v>#REF!</v>
      </c>
      <c r="W13" s="254" t="e">
        <f t="shared" si="1"/>
        <v>#REF!</v>
      </c>
      <c r="X13" s="254" t="e">
        <f t="shared" si="1"/>
        <v>#REF!</v>
      </c>
      <c r="Y13" s="254" t="e">
        <f t="shared" si="1"/>
        <v>#REF!</v>
      </c>
      <c r="Z13" s="254">
        <f t="shared" si="1"/>
        <v>52005297.485239998</v>
      </c>
      <c r="AA13" s="254">
        <f t="shared" si="1"/>
        <v>482047.43713099998</v>
      </c>
      <c r="AB13" s="254">
        <f t="shared" si="1"/>
        <v>52563545.12985</v>
      </c>
      <c r="AC13" s="254">
        <f t="shared" si="1"/>
        <v>991162.25649250008</v>
      </c>
      <c r="AE13" s="228"/>
    </row>
    <row r="14" spans="1:38" ht="15.75">
      <c r="A14" s="255" t="s">
        <v>179</v>
      </c>
      <c r="B14" s="256" t="s">
        <v>251</v>
      </c>
      <c r="C14" s="256" t="s">
        <v>180</v>
      </c>
      <c r="D14" s="257" t="s">
        <v>215</v>
      </c>
      <c r="E14" s="256"/>
      <c r="F14" s="256"/>
      <c r="G14" s="256"/>
      <c r="H14" s="258"/>
      <c r="I14" s="258"/>
      <c r="J14" s="258"/>
      <c r="K14" s="258"/>
      <c r="L14" s="258"/>
      <c r="M14" s="258"/>
      <c r="N14" s="258"/>
      <c r="O14" s="258"/>
      <c r="P14" s="259">
        <f>P15+P23+P39+P42+P37</f>
        <v>15640573.525120001</v>
      </c>
      <c r="Q14" s="260">
        <f t="shared" ref="Q14:AC14" si="2">Q15+Q23+Q39+Q42</f>
        <v>1715700</v>
      </c>
      <c r="R14" s="260">
        <f t="shared" si="2"/>
        <v>1715700</v>
      </c>
      <c r="S14" s="260">
        <f t="shared" si="2"/>
        <v>1715700</v>
      </c>
      <c r="T14" s="260">
        <f t="shared" si="2"/>
        <v>1715700</v>
      </c>
      <c r="U14" s="260">
        <f t="shared" si="2"/>
        <v>1715700</v>
      </c>
      <c r="V14" s="260">
        <f t="shared" si="2"/>
        <v>1715700</v>
      </c>
      <c r="W14" s="260">
        <f t="shared" si="2"/>
        <v>1715700</v>
      </c>
      <c r="X14" s="260">
        <f t="shared" si="2"/>
        <v>1715700</v>
      </c>
      <c r="Y14" s="260">
        <f t="shared" si="2"/>
        <v>1715700</v>
      </c>
      <c r="Z14" s="260">
        <f>Z15+Z23+Z39+Z42</f>
        <v>10594974.485239999</v>
      </c>
      <c r="AA14" s="260">
        <f t="shared" si="2"/>
        <v>264856.86213100003</v>
      </c>
      <c r="AB14" s="260">
        <f t="shared" si="2"/>
        <v>10987267.06985</v>
      </c>
      <c r="AC14" s="260">
        <f t="shared" si="2"/>
        <v>549328.35349250003</v>
      </c>
      <c r="AE14" s="228"/>
    </row>
    <row r="15" spans="1:38" ht="47.25">
      <c r="A15" s="261" t="s">
        <v>181</v>
      </c>
      <c r="B15" s="262" t="s">
        <v>251</v>
      </c>
      <c r="C15" s="262" t="s">
        <v>180</v>
      </c>
      <c r="D15" s="263" t="s">
        <v>182</v>
      </c>
      <c r="E15" s="262"/>
      <c r="F15" s="262"/>
      <c r="G15" s="262"/>
      <c r="H15" s="264"/>
      <c r="I15" s="264"/>
      <c r="J15" s="264"/>
      <c r="K15" s="264"/>
      <c r="L15" s="264"/>
      <c r="M15" s="264"/>
      <c r="N15" s="264"/>
      <c r="O15" s="264"/>
      <c r="P15" s="265">
        <f>P16</f>
        <v>2368473.4079999998</v>
      </c>
      <c r="Q15" s="266">
        <f t="shared" ref="Q15:AC17" si="3">Q16</f>
        <v>0</v>
      </c>
      <c r="R15" s="266">
        <f t="shared" si="3"/>
        <v>0</v>
      </c>
      <c r="S15" s="266">
        <f t="shared" si="3"/>
        <v>0</v>
      </c>
      <c r="T15" s="266">
        <f t="shared" si="3"/>
        <v>0</v>
      </c>
      <c r="U15" s="266">
        <f t="shared" si="3"/>
        <v>0</v>
      </c>
      <c r="V15" s="266">
        <f t="shared" si="3"/>
        <v>0</v>
      </c>
      <c r="W15" s="266">
        <f t="shared" si="3"/>
        <v>0</v>
      </c>
      <c r="X15" s="266">
        <f t="shared" si="3"/>
        <v>0</v>
      </c>
      <c r="Y15" s="266">
        <f t="shared" si="3"/>
        <v>0</v>
      </c>
      <c r="Z15" s="266">
        <f t="shared" si="3"/>
        <v>2156029.9739999999</v>
      </c>
      <c r="AA15" s="266">
        <f t="shared" si="3"/>
        <v>53900.749349999998</v>
      </c>
      <c r="AB15" s="266">
        <f t="shared" si="3"/>
        <v>2156029.9739999999</v>
      </c>
      <c r="AC15" s="266">
        <f t="shared" si="3"/>
        <v>107801.49870000001</v>
      </c>
      <c r="AE15" s="228"/>
    </row>
    <row r="16" spans="1:38" ht="27" customHeight="1">
      <c r="A16" s="267" t="s">
        <v>252</v>
      </c>
      <c r="B16" s="268" t="s">
        <v>251</v>
      </c>
      <c r="C16" s="268" t="s">
        <v>180</v>
      </c>
      <c r="D16" s="269" t="s">
        <v>182</v>
      </c>
      <c r="E16" s="270" t="s">
        <v>253</v>
      </c>
      <c r="F16" s="268"/>
      <c r="G16" s="268" t="s">
        <v>254</v>
      </c>
      <c r="H16" s="271" t="e">
        <f>#REF!+H23</f>
        <v>#REF!</v>
      </c>
      <c r="I16" s="271" t="e">
        <f>#REF!+I23</f>
        <v>#REF!</v>
      </c>
      <c r="J16" s="271" t="e">
        <f>#REF!+J23</f>
        <v>#REF!</v>
      </c>
      <c r="K16" s="271" t="e">
        <f>#REF!+K23</f>
        <v>#REF!</v>
      </c>
      <c r="L16" s="271" t="e">
        <f>#REF!+L23</f>
        <v>#REF!</v>
      </c>
      <c r="M16" s="271" t="e">
        <f>#REF!+M23</f>
        <v>#REF!</v>
      </c>
      <c r="N16" s="271" t="e">
        <f>#REF!+N23</f>
        <v>#REF!</v>
      </c>
      <c r="O16" s="271" t="e">
        <f>#REF!+O23</f>
        <v>#REF!</v>
      </c>
      <c r="P16" s="272">
        <f>P17</f>
        <v>2368473.4079999998</v>
      </c>
      <c r="Q16" s="273">
        <f t="shared" si="3"/>
        <v>0</v>
      </c>
      <c r="R16" s="273">
        <f t="shared" si="3"/>
        <v>0</v>
      </c>
      <c r="S16" s="273">
        <f t="shared" si="3"/>
        <v>0</v>
      </c>
      <c r="T16" s="273">
        <f t="shared" si="3"/>
        <v>0</v>
      </c>
      <c r="U16" s="273">
        <f t="shared" si="3"/>
        <v>0</v>
      </c>
      <c r="V16" s="273">
        <f t="shared" si="3"/>
        <v>0</v>
      </c>
      <c r="W16" s="273">
        <f t="shared" si="3"/>
        <v>0</v>
      </c>
      <c r="X16" s="273">
        <f t="shared" si="3"/>
        <v>0</v>
      </c>
      <c r="Y16" s="273">
        <f t="shared" si="3"/>
        <v>0</v>
      </c>
      <c r="Z16" s="273">
        <f t="shared" si="3"/>
        <v>2156029.9739999999</v>
      </c>
      <c r="AA16" s="273">
        <f>Z16*2.5%</f>
        <v>53900.749349999998</v>
      </c>
      <c r="AB16" s="273">
        <f t="shared" si="3"/>
        <v>2156029.9739999999</v>
      </c>
      <c r="AC16" s="273">
        <f t="shared" si="3"/>
        <v>107801.49870000001</v>
      </c>
      <c r="AE16" s="228"/>
    </row>
    <row r="17" spans="1:36">
      <c r="A17" s="274" t="s">
        <v>255</v>
      </c>
      <c r="B17" s="270" t="s">
        <v>251</v>
      </c>
      <c r="C17" s="270" t="s">
        <v>180</v>
      </c>
      <c r="D17" s="275" t="s">
        <v>182</v>
      </c>
      <c r="E17" s="270" t="s">
        <v>253</v>
      </c>
      <c r="F17" s="270"/>
      <c r="G17" s="270" t="s">
        <v>256</v>
      </c>
      <c r="H17" s="276" t="e">
        <f>H18+#REF!</f>
        <v>#REF!</v>
      </c>
      <c r="I17" s="276" t="e">
        <f>I18+#REF!</f>
        <v>#REF!</v>
      </c>
      <c r="J17" s="276" t="e">
        <f>J18+#REF!</f>
        <v>#REF!</v>
      </c>
      <c r="K17" s="276" t="e">
        <f>K18+#REF!</f>
        <v>#REF!</v>
      </c>
      <c r="L17" s="276" t="e">
        <f>L18+#REF!</f>
        <v>#REF!</v>
      </c>
      <c r="M17" s="276" t="e">
        <f>M18+#REF!</f>
        <v>#REF!</v>
      </c>
      <c r="N17" s="276" t="e">
        <f>N18+#REF!</f>
        <v>#REF!</v>
      </c>
      <c r="O17" s="276" t="e">
        <f>O18+#REF!</f>
        <v>#REF!</v>
      </c>
      <c r="P17" s="277">
        <f>P18</f>
        <v>2368473.4079999998</v>
      </c>
      <c r="Q17" s="278">
        <f t="shared" si="3"/>
        <v>0</v>
      </c>
      <c r="R17" s="278">
        <f t="shared" si="3"/>
        <v>0</v>
      </c>
      <c r="S17" s="278">
        <f t="shared" si="3"/>
        <v>0</v>
      </c>
      <c r="T17" s="278">
        <f t="shared" si="3"/>
        <v>0</v>
      </c>
      <c r="U17" s="278">
        <f t="shared" si="3"/>
        <v>0</v>
      </c>
      <c r="V17" s="278">
        <f t="shared" si="3"/>
        <v>0</v>
      </c>
      <c r="W17" s="278">
        <f t="shared" si="3"/>
        <v>0</v>
      </c>
      <c r="X17" s="278">
        <f t="shared" si="3"/>
        <v>0</v>
      </c>
      <c r="Y17" s="278">
        <f t="shared" si="3"/>
        <v>0</v>
      </c>
      <c r="Z17" s="278">
        <f t="shared" si="3"/>
        <v>2156029.9739999999</v>
      </c>
      <c r="AA17" s="273">
        <f t="shared" ref="AA17:AA22" si="4">Z17*2.5%</f>
        <v>53900.749349999998</v>
      </c>
      <c r="AB17" s="278">
        <f t="shared" si="3"/>
        <v>2156029.9739999999</v>
      </c>
      <c r="AC17" s="278">
        <f t="shared" si="3"/>
        <v>107801.49870000001</v>
      </c>
    </row>
    <row r="18" spans="1:36" ht="17.25" customHeight="1">
      <c r="A18" s="279" t="s">
        <v>257</v>
      </c>
      <c r="B18" s="280" t="s">
        <v>251</v>
      </c>
      <c r="C18" s="280" t="s">
        <v>180</v>
      </c>
      <c r="D18" s="281" t="s">
        <v>182</v>
      </c>
      <c r="E18" s="280" t="s">
        <v>258</v>
      </c>
      <c r="F18" s="280" t="s">
        <v>254</v>
      </c>
      <c r="G18" s="280" t="s">
        <v>259</v>
      </c>
      <c r="H18" s="282">
        <v>265370</v>
      </c>
      <c r="I18" s="283"/>
      <c r="J18" s="283"/>
      <c r="K18" s="283"/>
      <c r="L18" s="283"/>
      <c r="M18" s="283"/>
      <c r="N18" s="284">
        <v>54352.800000000003</v>
      </c>
      <c r="O18" s="284">
        <f>N18/H18*100</f>
        <v>20.48189320571278</v>
      </c>
      <c r="P18" s="285">
        <f>P21+P22</f>
        <v>2368473.4079999998</v>
      </c>
      <c r="Q18" s="286">
        <f t="shared" ref="Q18:AC18" si="5">Q21+Q22</f>
        <v>0</v>
      </c>
      <c r="R18" s="286">
        <f t="shared" si="5"/>
        <v>0</v>
      </c>
      <c r="S18" s="286">
        <f t="shared" si="5"/>
        <v>0</v>
      </c>
      <c r="T18" s="286">
        <f t="shared" si="5"/>
        <v>0</v>
      </c>
      <c r="U18" s="286">
        <f t="shared" si="5"/>
        <v>0</v>
      </c>
      <c r="V18" s="286">
        <f t="shared" si="5"/>
        <v>0</v>
      </c>
      <c r="W18" s="286">
        <f t="shared" si="5"/>
        <v>0</v>
      </c>
      <c r="X18" s="286">
        <f t="shared" si="5"/>
        <v>0</v>
      </c>
      <c r="Y18" s="286">
        <f t="shared" si="5"/>
        <v>0</v>
      </c>
      <c r="Z18" s="286">
        <f t="shared" si="5"/>
        <v>2156029.9739999999</v>
      </c>
      <c r="AA18" s="273">
        <f t="shared" si="4"/>
        <v>53900.749349999998</v>
      </c>
      <c r="AB18" s="286">
        <f t="shared" si="5"/>
        <v>2156029.9739999999</v>
      </c>
      <c r="AC18" s="286">
        <f t="shared" si="5"/>
        <v>107801.49870000001</v>
      </c>
    </row>
    <row r="19" spans="1:36" ht="63.75">
      <c r="A19" s="279" t="s">
        <v>260</v>
      </c>
      <c r="B19" s="280" t="s">
        <v>251</v>
      </c>
      <c r="C19" s="280" t="s">
        <v>180</v>
      </c>
      <c r="D19" s="281" t="s">
        <v>182</v>
      </c>
      <c r="E19" s="280" t="s">
        <v>258</v>
      </c>
      <c r="F19" s="280" t="s">
        <v>261</v>
      </c>
      <c r="G19" s="287"/>
      <c r="H19" s="288"/>
      <c r="I19" s="283"/>
      <c r="J19" s="283"/>
      <c r="K19" s="283"/>
      <c r="L19" s="283"/>
      <c r="M19" s="283"/>
      <c r="N19" s="289"/>
      <c r="O19" s="289"/>
      <c r="P19" s="285">
        <f>P20</f>
        <v>2368473.4079999998</v>
      </c>
      <c r="Q19" s="286">
        <f t="shared" ref="Q19:AC19" si="6">Q20</f>
        <v>0</v>
      </c>
      <c r="R19" s="286">
        <f t="shared" si="6"/>
        <v>0</v>
      </c>
      <c r="S19" s="286">
        <f t="shared" si="6"/>
        <v>0</v>
      </c>
      <c r="T19" s="286">
        <f t="shared" si="6"/>
        <v>0</v>
      </c>
      <c r="U19" s="286">
        <f t="shared" si="6"/>
        <v>0</v>
      </c>
      <c r="V19" s="286">
        <f t="shared" si="6"/>
        <v>0</v>
      </c>
      <c r="W19" s="286">
        <f t="shared" si="6"/>
        <v>0</v>
      </c>
      <c r="X19" s="286">
        <f t="shared" si="6"/>
        <v>0</v>
      </c>
      <c r="Y19" s="286">
        <f t="shared" si="6"/>
        <v>0</v>
      </c>
      <c r="Z19" s="286">
        <f t="shared" si="6"/>
        <v>2156029.9739999999</v>
      </c>
      <c r="AA19" s="273">
        <f t="shared" si="4"/>
        <v>53900.749349999998</v>
      </c>
      <c r="AB19" s="286">
        <f t="shared" si="6"/>
        <v>2156029.9739999999</v>
      </c>
      <c r="AC19" s="286">
        <f t="shared" si="6"/>
        <v>107801.4987</v>
      </c>
    </row>
    <row r="20" spans="1:36" ht="25.5">
      <c r="A20" s="290" t="s">
        <v>262</v>
      </c>
      <c r="B20" s="280" t="s">
        <v>251</v>
      </c>
      <c r="C20" s="280" t="s">
        <v>180</v>
      </c>
      <c r="D20" s="281" t="s">
        <v>182</v>
      </c>
      <c r="E20" s="280" t="s">
        <v>258</v>
      </c>
      <c r="F20" s="280" t="s">
        <v>263</v>
      </c>
      <c r="G20" s="280"/>
      <c r="H20" s="282"/>
      <c r="I20" s="291"/>
      <c r="J20" s="291"/>
      <c r="K20" s="291"/>
      <c r="L20" s="291"/>
      <c r="M20" s="291"/>
      <c r="N20" s="284"/>
      <c r="O20" s="284"/>
      <c r="P20" s="285">
        <f>P21+P22</f>
        <v>2368473.4079999998</v>
      </c>
      <c r="Q20" s="286">
        <f t="shared" ref="Q20:AB20" si="7">Q21+Q22</f>
        <v>0</v>
      </c>
      <c r="R20" s="286">
        <f t="shared" si="7"/>
        <v>0</v>
      </c>
      <c r="S20" s="286">
        <f t="shared" si="7"/>
        <v>0</v>
      </c>
      <c r="T20" s="286">
        <f t="shared" si="7"/>
        <v>0</v>
      </c>
      <c r="U20" s="286">
        <f t="shared" si="7"/>
        <v>0</v>
      </c>
      <c r="V20" s="286">
        <f t="shared" si="7"/>
        <v>0</v>
      </c>
      <c r="W20" s="286">
        <f t="shared" si="7"/>
        <v>0</v>
      </c>
      <c r="X20" s="286">
        <f t="shared" si="7"/>
        <v>0</v>
      </c>
      <c r="Y20" s="286">
        <f t="shared" si="7"/>
        <v>0</v>
      </c>
      <c r="Z20" s="286">
        <f t="shared" si="7"/>
        <v>2156029.9739999999</v>
      </c>
      <c r="AA20" s="273">
        <f t="shared" si="4"/>
        <v>53900.749349999998</v>
      </c>
      <c r="AB20" s="286">
        <f t="shared" si="7"/>
        <v>2156029.9739999999</v>
      </c>
      <c r="AC20" s="292">
        <f>AB20*5%</f>
        <v>107801.4987</v>
      </c>
    </row>
    <row r="21" spans="1:36" ht="25.5">
      <c r="A21" s="293" t="s">
        <v>264</v>
      </c>
      <c r="B21" s="280" t="s">
        <v>251</v>
      </c>
      <c r="C21" s="280" t="s">
        <v>180</v>
      </c>
      <c r="D21" s="281" t="s">
        <v>182</v>
      </c>
      <c r="E21" s="280" t="s">
        <v>258</v>
      </c>
      <c r="F21" s="280" t="s">
        <v>265</v>
      </c>
      <c r="G21" s="280"/>
      <c r="H21" s="288"/>
      <c r="I21" s="283"/>
      <c r="J21" s="283"/>
      <c r="K21" s="283"/>
      <c r="L21" s="283"/>
      <c r="M21" s="283"/>
      <c r="N21" s="289"/>
      <c r="O21" s="289"/>
      <c r="P21" s="285">
        <v>1819104</v>
      </c>
      <c r="Q21" s="286"/>
      <c r="R21" s="286"/>
      <c r="S21" s="286"/>
      <c r="T21" s="284"/>
      <c r="U21" s="294"/>
      <c r="V21" s="295"/>
      <c r="W21" s="295"/>
      <c r="X21" s="296"/>
      <c r="Y21" s="296"/>
      <c r="Z21" s="286">
        <v>1655937</v>
      </c>
      <c r="AA21" s="273">
        <f t="shared" si="4"/>
        <v>41398.425000000003</v>
      </c>
      <c r="AB21" s="286">
        <v>1655937</v>
      </c>
      <c r="AC21" s="292">
        <f>AB21*5%</f>
        <v>82796.850000000006</v>
      </c>
      <c r="AG21" s="221">
        <v>1819077.48</v>
      </c>
      <c r="AH21" s="338">
        <f>P21-AG21</f>
        <v>26.520000000018626</v>
      </c>
    </row>
    <row r="22" spans="1:36" ht="25.5" customHeight="1">
      <c r="A22" s="293" t="s">
        <v>266</v>
      </c>
      <c r="B22" s="280" t="s">
        <v>251</v>
      </c>
      <c r="C22" s="280" t="s">
        <v>180</v>
      </c>
      <c r="D22" s="281" t="s">
        <v>182</v>
      </c>
      <c r="E22" s="280" t="s">
        <v>258</v>
      </c>
      <c r="F22" s="280" t="s">
        <v>267</v>
      </c>
      <c r="G22" s="280"/>
      <c r="H22" s="288"/>
      <c r="I22" s="283"/>
      <c r="J22" s="283"/>
      <c r="K22" s="283"/>
      <c r="L22" s="283"/>
      <c r="M22" s="283"/>
      <c r="N22" s="289"/>
      <c r="O22" s="289"/>
      <c r="P22" s="285">
        <f>P21*30.2%</f>
        <v>549369.40799999994</v>
      </c>
      <c r="Q22" s="286">
        <f t="shared" ref="Q22:Z22" si="8">Q21*30.2%</f>
        <v>0</v>
      </c>
      <c r="R22" s="286">
        <f t="shared" si="8"/>
        <v>0</v>
      </c>
      <c r="S22" s="286">
        <f t="shared" si="8"/>
        <v>0</v>
      </c>
      <c r="T22" s="286">
        <f t="shared" si="8"/>
        <v>0</v>
      </c>
      <c r="U22" s="286">
        <f t="shared" si="8"/>
        <v>0</v>
      </c>
      <c r="V22" s="286">
        <f t="shared" si="8"/>
        <v>0</v>
      </c>
      <c r="W22" s="286">
        <f t="shared" si="8"/>
        <v>0</v>
      </c>
      <c r="X22" s="286">
        <f t="shared" si="8"/>
        <v>0</v>
      </c>
      <c r="Y22" s="286">
        <f t="shared" si="8"/>
        <v>0</v>
      </c>
      <c r="Z22" s="286">
        <f t="shared" si="8"/>
        <v>500092.97399999999</v>
      </c>
      <c r="AA22" s="273">
        <f t="shared" si="4"/>
        <v>12502.324350000001</v>
      </c>
      <c r="AB22" s="286">
        <f>AB21*30.2%</f>
        <v>500092.97399999999</v>
      </c>
      <c r="AC22" s="292">
        <f>AB22*5%</f>
        <v>25004.648700000002</v>
      </c>
      <c r="AG22" s="221">
        <v>549361.4</v>
      </c>
      <c r="AH22" s="338">
        <f>P22-AG22</f>
        <v>8.0079999999143183</v>
      </c>
    </row>
    <row r="23" spans="1:36" ht="51.75" customHeight="1">
      <c r="A23" s="297" t="s">
        <v>268</v>
      </c>
      <c r="B23" s="256" t="s">
        <v>251</v>
      </c>
      <c r="C23" s="256" t="s">
        <v>180</v>
      </c>
      <c r="D23" s="257" t="s">
        <v>184</v>
      </c>
      <c r="E23" s="298"/>
      <c r="F23" s="256"/>
      <c r="G23" s="256" t="s">
        <v>254</v>
      </c>
      <c r="H23" s="299" t="e">
        <f>H24+H40+H66+#REF!</f>
        <v>#REF!</v>
      </c>
      <c r="I23" s="299" t="e">
        <f>I24+I40+I66+#REF!</f>
        <v>#REF!</v>
      </c>
      <c r="J23" s="299" t="e">
        <f>J24+J40+J66+#REF!</f>
        <v>#REF!</v>
      </c>
      <c r="K23" s="299" t="e">
        <f>K24+K40+K66+#REF!</f>
        <v>#REF!</v>
      </c>
      <c r="L23" s="299" t="e">
        <f>L24+L40+L66+#REF!</f>
        <v>#REF!</v>
      </c>
      <c r="M23" s="299" t="e">
        <f>M24+M40+M66+#REF!</f>
        <v>#REF!</v>
      </c>
      <c r="N23" s="299" t="e">
        <f>N24+N40+N66+#REF!</f>
        <v>#REF!</v>
      </c>
      <c r="O23" s="299" t="e">
        <f>O24+O40+O66+#REF!</f>
        <v>#REF!</v>
      </c>
      <c r="P23" s="300">
        <f>P24</f>
        <v>12819642.717120001</v>
      </c>
      <c r="Q23" s="301">
        <f t="shared" ref="Q23:AC25" si="9">Q24</f>
        <v>1665700</v>
      </c>
      <c r="R23" s="301">
        <f t="shared" si="9"/>
        <v>1665700</v>
      </c>
      <c r="S23" s="301">
        <f t="shared" si="9"/>
        <v>1665700</v>
      </c>
      <c r="T23" s="301">
        <f t="shared" si="9"/>
        <v>1665700</v>
      </c>
      <c r="U23" s="301">
        <f t="shared" si="9"/>
        <v>1665700</v>
      </c>
      <c r="V23" s="301">
        <f t="shared" si="9"/>
        <v>1665700</v>
      </c>
      <c r="W23" s="301">
        <f t="shared" si="9"/>
        <v>1665700</v>
      </c>
      <c r="X23" s="301">
        <f t="shared" si="9"/>
        <v>1665700</v>
      </c>
      <c r="Y23" s="301">
        <f t="shared" si="9"/>
        <v>1665700</v>
      </c>
      <c r="Z23" s="301">
        <f t="shared" si="9"/>
        <v>8203244.5112399999</v>
      </c>
      <c r="AA23" s="301">
        <f t="shared" si="9"/>
        <v>205081.112781</v>
      </c>
      <c r="AB23" s="301">
        <f t="shared" si="9"/>
        <v>8595537.0958500002</v>
      </c>
      <c r="AC23" s="301">
        <f t="shared" si="9"/>
        <v>429776.85479250003</v>
      </c>
      <c r="AJ23" s="338">
        <f>AH21+AH22+AH28+AH29+AH31+AH139+AH140</f>
        <v>5256430.7995200008</v>
      </c>
    </row>
    <row r="24" spans="1:36" ht="25.5">
      <c r="A24" s="290" t="s">
        <v>252</v>
      </c>
      <c r="B24" s="270" t="s">
        <v>251</v>
      </c>
      <c r="C24" s="270" t="s">
        <v>180</v>
      </c>
      <c r="D24" s="275" t="s">
        <v>184</v>
      </c>
      <c r="E24" s="280"/>
      <c r="F24" s="270"/>
      <c r="G24" s="270" t="s">
        <v>256</v>
      </c>
      <c r="H24" s="294" t="e">
        <f t="shared" ref="H24:O24" si="10">H27+H31+H39</f>
        <v>#REF!</v>
      </c>
      <c r="I24" s="294" t="e">
        <f t="shared" si="10"/>
        <v>#REF!</v>
      </c>
      <c r="J24" s="294" t="e">
        <f t="shared" si="10"/>
        <v>#REF!</v>
      </c>
      <c r="K24" s="294" t="e">
        <f t="shared" si="10"/>
        <v>#REF!</v>
      </c>
      <c r="L24" s="294" t="e">
        <f t="shared" si="10"/>
        <v>#REF!</v>
      </c>
      <c r="M24" s="294" t="e">
        <f t="shared" si="10"/>
        <v>#REF!</v>
      </c>
      <c r="N24" s="294" t="e">
        <f t="shared" si="10"/>
        <v>#REF!</v>
      </c>
      <c r="O24" s="294" t="e">
        <f t="shared" si="10"/>
        <v>#REF!</v>
      </c>
      <c r="P24" s="277">
        <f>P25</f>
        <v>12819642.717120001</v>
      </c>
      <c r="Q24" s="278">
        <f t="shared" si="9"/>
        <v>1665700</v>
      </c>
      <c r="R24" s="278">
        <f t="shared" si="9"/>
        <v>1665700</v>
      </c>
      <c r="S24" s="278">
        <f t="shared" si="9"/>
        <v>1665700</v>
      </c>
      <c r="T24" s="278">
        <f t="shared" si="9"/>
        <v>1665700</v>
      </c>
      <c r="U24" s="278">
        <f t="shared" si="9"/>
        <v>1665700</v>
      </c>
      <c r="V24" s="278">
        <f t="shared" si="9"/>
        <v>1665700</v>
      </c>
      <c r="W24" s="278">
        <f t="shared" si="9"/>
        <v>1665700</v>
      </c>
      <c r="X24" s="278">
        <f t="shared" si="9"/>
        <v>1665700</v>
      </c>
      <c r="Y24" s="278">
        <f t="shared" si="9"/>
        <v>1665700</v>
      </c>
      <c r="Z24" s="278">
        <f t="shared" si="9"/>
        <v>8203244.5112399999</v>
      </c>
      <c r="AA24" s="278">
        <f>Z24*2.5%</f>
        <v>205081.112781</v>
      </c>
      <c r="AB24" s="278">
        <f t="shared" si="9"/>
        <v>8595537.0958500002</v>
      </c>
      <c r="AC24" s="278">
        <f t="shared" si="9"/>
        <v>429776.85479250003</v>
      </c>
    </row>
    <row r="25" spans="1:36">
      <c r="A25" s="274" t="s">
        <v>255</v>
      </c>
      <c r="B25" s="270" t="s">
        <v>251</v>
      </c>
      <c r="C25" s="270" t="s">
        <v>180</v>
      </c>
      <c r="D25" s="275" t="s">
        <v>184</v>
      </c>
      <c r="E25" s="280" t="s">
        <v>253</v>
      </c>
      <c r="F25" s="270"/>
      <c r="G25" s="270"/>
      <c r="H25" s="294"/>
      <c r="I25" s="302"/>
      <c r="J25" s="294"/>
      <c r="K25" s="303"/>
      <c r="L25" s="303"/>
      <c r="M25" s="303"/>
      <c r="N25" s="294"/>
      <c r="O25" s="294"/>
      <c r="P25" s="277">
        <f>P26</f>
        <v>12819642.717120001</v>
      </c>
      <c r="Q25" s="278">
        <f t="shared" si="9"/>
        <v>1665700</v>
      </c>
      <c r="R25" s="278">
        <f t="shared" si="9"/>
        <v>1665700</v>
      </c>
      <c r="S25" s="278">
        <f t="shared" si="9"/>
        <v>1665700</v>
      </c>
      <c r="T25" s="278">
        <f t="shared" si="9"/>
        <v>1665700</v>
      </c>
      <c r="U25" s="278">
        <f t="shared" si="9"/>
        <v>1665700</v>
      </c>
      <c r="V25" s="278">
        <f t="shared" si="9"/>
        <v>1665700</v>
      </c>
      <c r="W25" s="278">
        <f t="shared" si="9"/>
        <v>1665700</v>
      </c>
      <c r="X25" s="278">
        <f t="shared" si="9"/>
        <v>1665700</v>
      </c>
      <c r="Y25" s="278">
        <f t="shared" si="9"/>
        <v>1665700</v>
      </c>
      <c r="Z25" s="278">
        <f t="shared" si="9"/>
        <v>8203244.5112399999</v>
      </c>
      <c r="AA25" s="278">
        <f t="shared" ref="AA25:AA36" si="11">Z25*2.5%</f>
        <v>205081.112781</v>
      </c>
      <c r="AB25" s="278">
        <f t="shared" si="9"/>
        <v>8595537.0958500002</v>
      </c>
      <c r="AC25" s="278">
        <f t="shared" si="9"/>
        <v>429776.85479250003</v>
      </c>
    </row>
    <row r="26" spans="1:36" ht="25.5">
      <c r="A26" s="290" t="s">
        <v>269</v>
      </c>
      <c r="B26" s="270" t="s">
        <v>251</v>
      </c>
      <c r="C26" s="270" t="s">
        <v>180</v>
      </c>
      <c r="D26" s="275" t="s">
        <v>184</v>
      </c>
      <c r="E26" s="270" t="s">
        <v>270</v>
      </c>
      <c r="F26" s="270" t="s">
        <v>254</v>
      </c>
      <c r="G26" s="270"/>
      <c r="H26" s="294"/>
      <c r="I26" s="302"/>
      <c r="J26" s="294"/>
      <c r="K26" s="303"/>
      <c r="L26" s="303"/>
      <c r="M26" s="303"/>
      <c r="N26" s="294"/>
      <c r="O26" s="294"/>
      <c r="P26" s="277">
        <f>P27+P30</f>
        <v>12819642.717120001</v>
      </c>
      <c r="Q26" s="278">
        <f t="shared" ref="Q26:AC26" si="12">Q27+Q30</f>
        <v>1665700</v>
      </c>
      <c r="R26" s="278">
        <f t="shared" si="12"/>
        <v>1665700</v>
      </c>
      <c r="S26" s="278">
        <f t="shared" si="12"/>
        <v>1665700</v>
      </c>
      <c r="T26" s="278">
        <f t="shared" si="12"/>
        <v>1665700</v>
      </c>
      <c r="U26" s="278">
        <f t="shared" si="12"/>
        <v>1665700</v>
      </c>
      <c r="V26" s="278">
        <f t="shared" si="12"/>
        <v>1665700</v>
      </c>
      <c r="W26" s="278">
        <f t="shared" si="12"/>
        <v>1665700</v>
      </c>
      <c r="X26" s="278">
        <f t="shared" si="12"/>
        <v>1665700</v>
      </c>
      <c r="Y26" s="278">
        <f t="shared" si="12"/>
        <v>1665700</v>
      </c>
      <c r="Z26" s="278">
        <f t="shared" si="12"/>
        <v>8203244.5112399999</v>
      </c>
      <c r="AA26" s="278">
        <f t="shared" si="11"/>
        <v>205081.112781</v>
      </c>
      <c r="AB26" s="278">
        <f t="shared" si="12"/>
        <v>8595537.0958500002</v>
      </c>
      <c r="AC26" s="278">
        <f t="shared" si="12"/>
        <v>429776.85479250003</v>
      </c>
    </row>
    <row r="27" spans="1:36" ht="51">
      <c r="A27" s="290" t="s">
        <v>271</v>
      </c>
      <c r="B27" s="280" t="s">
        <v>251</v>
      </c>
      <c r="C27" s="270" t="s">
        <v>180</v>
      </c>
      <c r="D27" s="275" t="s">
        <v>184</v>
      </c>
      <c r="E27" s="270" t="s">
        <v>270</v>
      </c>
      <c r="F27" s="270" t="s">
        <v>261</v>
      </c>
      <c r="G27" s="270" t="s">
        <v>259</v>
      </c>
      <c r="H27" s="294">
        <v>1261135</v>
      </c>
      <c r="I27" s="304">
        <v>795009</v>
      </c>
      <c r="J27" s="291">
        <v>198752.25</v>
      </c>
      <c r="K27" s="305">
        <v>157.1</v>
      </c>
      <c r="L27" s="306">
        <v>157145</v>
      </c>
      <c r="M27" s="307">
        <f>L27/I27*100</f>
        <v>19.766442895615018</v>
      </c>
      <c r="N27" s="284">
        <v>196971.69</v>
      </c>
      <c r="O27" s="308">
        <f>N27/H27*100</f>
        <v>15.618604669603176</v>
      </c>
      <c r="P27" s="309">
        <f>P28+P29</f>
        <v>11221800.717120001</v>
      </c>
      <c r="Q27" s="310">
        <f t="shared" ref="Q27:AC27" si="13">Q28+Q29</f>
        <v>0</v>
      </c>
      <c r="R27" s="310">
        <f t="shared" si="13"/>
        <v>0</v>
      </c>
      <c r="S27" s="310">
        <f t="shared" si="13"/>
        <v>0</v>
      </c>
      <c r="T27" s="310">
        <f t="shared" si="13"/>
        <v>0</v>
      </c>
      <c r="U27" s="310">
        <f t="shared" si="13"/>
        <v>0</v>
      </c>
      <c r="V27" s="310">
        <f t="shared" si="13"/>
        <v>0</v>
      </c>
      <c r="W27" s="310">
        <f t="shared" si="13"/>
        <v>0</v>
      </c>
      <c r="X27" s="310">
        <f t="shared" si="13"/>
        <v>0</v>
      </c>
      <c r="Y27" s="310">
        <f t="shared" si="13"/>
        <v>0</v>
      </c>
      <c r="Z27" s="310">
        <f t="shared" si="13"/>
        <v>7071230.5112399999</v>
      </c>
      <c r="AA27" s="278">
        <f t="shared" si="11"/>
        <v>176780.762781</v>
      </c>
      <c r="AB27" s="401">
        <f t="shared" si="13"/>
        <v>7427694.0958500002</v>
      </c>
      <c r="AC27" s="310">
        <f t="shared" si="13"/>
        <v>371384.70479250001</v>
      </c>
    </row>
    <row r="28" spans="1:36" ht="25.5">
      <c r="A28" s="311" t="s">
        <v>272</v>
      </c>
      <c r="B28" s="280" t="s">
        <v>251</v>
      </c>
      <c r="C28" s="270" t="s">
        <v>180</v>
      </c>
      <c r="D28" s="275" t="s">
        <v>184</v>
      </c>
      <c r="E28" s="270" t="s">
        <v>270</v>
      </c>
      <c r="F28" s="270" t="s">
        <v>265</v>
      </c>
      <c r="G28" s="270"/>
      <c r="H28" s="294"/>
      <c r="I28" s="304"/>
      <c r="J28" s="291"/>
      <c r="K28" s="305"/>
      <c r="L28" s="306"/>
      <c r="M28" s="307"/>
      <c r="N28" s="284"/>
      <c r="O28" s="308"/>
      <c r="P28" s="309">
        <v>8618894.5600000005</v>
      </c>
      <c r="Q28" s="310"/>
      <c r="R28" s="310"/>
      <c r="S28" s="310"/>
      <c r="T28" s="310"/>
      <c r="U28" s="310"/>
      <c r="V28" s="310"/>
      <c r="W28" s="310"/>
      <c r="X28" s="310"/>
      <c r="Y28" s="310"/>
      <c r="Z28" s="310">
        <v>5431052.6200000001</v>
      </c>
      <c r="AA28" s="278">
        <f t="shared" si="11"/>
        <v>135776.3155</v>
      </c>
      <c r="AB28" s="310">
        <v>5704834.1749999998</v>
      </c>
      <c r="AC28" s="292">
        <f>AB28*5%</f>
        <v>285241.70874999999</v>
      </c>
      <c r="AG28" s="221">
        <v>5383177.8300000001</v>
      </c>
      <c r="AH28" s="338">
        <f>P28-AG28</f>
        <v>3235716.7300000004</v>
      </c>
    </row>
    <row r="29" spans="1:36" ht="38.25">
      <c r="A29" s="311" t="s">
        <v>273</v>
      </c>
      <c r="B29" s="280" t="s">
        <v>251</v>
      </c>
      <c r="C29" s="270" t="s">
        <v>180</v>
      </c>
      <c r="D29" s="275" t="s">
        <v>184</v>
      </c>
      <c r="E29" s="270" t="s">
        <v>270</v>
      </c>
      <c r="F29" s="270" t="s">
        <v>267</v>
      </c>
      <c r="G29" s="270"/>
      <c r="H29" s="294"/>
      <c r="I29" s="304"/>
      <c r="J29" s="291"/>
      <c r="K29" s="305"/>
      <c r="L29" s="306"/>
      <c r="M29" s="307"/>
      <c r="N29" s="284"/>
      <c r="O29" s="308"/>
      <c r="P29" s="309">
        <f t="shared" ref="P29:Z29" si="14">P28*30.2%</f>
        <v>2602906.1571200001</v>
      </c>
      <c r="Q29" s="310">
        <f t="shared" si="14"/>
        <v>0</v>
      </c>
      <c r="R29" s="310">
        <f t="shared" si="14"/>
        <v>0</v>
      </c>
      <c r="S29" s="310">
        <f t="shared" si="14"/>
        <v>0</v>
      </c>
      <c r="T29" s="310">
        <f t="shared" si="14"/>
        <v>0</v>
      </c>
      <c r="U29" s="310">
        <f t="shared" si="14"/>
        <v>0</v>
      </c>
      <c r="V29" s="310">
        <f t="shared" si="14"/>
        <v>0</v>
      </c>
      <c r="W29" s="310">
        <f t="shared" si="14"/>
        <v>0</v>
      </c>
      <c r="X29" s="310">
        <f t="shared" si="14"/>
        <v>0</v>
      </c>
      <c r="Y29" s="310">
        <f t="shared" si="14"/>
        <v>0</v>
      </c>
      <c r="Z29" s="310">
        <f t="shared" si="14"/>
        <v>1640177.89124</v>
      </c>
      <c r="AA29" s="278">
        <f t="shared" si="11"/>
        <v>41004.447281000001</v>
      </c>
      <c r="AB29" s="310">
        <f>AB28*30.2%</f>
        <v>1722859.9208499999</v>
      </c>
      <c r="AC29" s="292">
        <f t="shared" ref="AC29:AC36" si="15">AB29*5%</f>
        <v>86142.996042500003</v>
      </c>
      <c r="AG29" s="221">
        <v>1625719.7</v>
      </c>
      <c r="AH29" s="338">
        <f>P29-AG29</f>
        <v>977186.45712000015</v>
      </c>
    </row>
    <row r="30" spans="1:36" ht="25.5">
      <c r="A30" s="290" t="s">
        <v>274</v>
      </c>
      <c r="B30" s="280" t="s">
        <v>251</v>
      </c>
      <c r="C30" s="270" t="s">
        <v>180</v>
      </c>
      <c r="D30" s="275" t="s">
        <v>184</v>
      </c>
      <c r="E30" s="270" t="s">
        <v>270</v>
      </c>
      <c r="F30" s="270" t="s">
        <v>275</v>
      </c>
      <c r="G30" s="270"/>
      <c r="H30" s="294"/>
      <c r="I30" s="304"/>
      <c r="J30" s="291"/>
      <c r="K30" s="305"/>
      <c r="L30" s="306"/>
      <c r="M30" s="307"/>
      <c r="N30" s="284"/>
      <c r="O30" s="308"/>
      <c r="P30" s="309">
        <f>P31+P36</f>
        <v>1597842</v>
      </c>
      <c r="Q30" s="310">
        <f t="shared" ref="Q30:AA30" si="16">Q31+Q36</f>
        <v>1665700</v>
      </c>
      <c r="R30" s="310">
        <f t="shared" si="16"/>
        <v>1665700</v>
      </c>
      <c r="S30" s="310">
        <f t="shared" si="16"/>
        <v>1665700</v>
      </c>
      <c r="T30" s="310">
        <f t="shared" si="16"/>
        <v>1665700</v>
      </c>
      <c r="U30" s="310">
        <f t="shared" si="16"/>
        <v>1665700</v>
      </c>
      <c r="V30" s="310">
        <f t="shared" si="16"/>
        <v>1665700</v>
      </c>
      <c r="W30" s="310">
        <f t="shared" si="16"/>
        <v>1665700</v>
      </c>
      <c r="X30" s="310">
        <f t="shared" si="16"/>
        <v>1665700</v>
      </c>
      <c r="Y30" s="310">
        <f t="shared" si="16"/>
        <v>1665700</v>
      </c>
      <c r="Z30" s="310">
        <f t="shared" si="16"/>
        <v>1132014</v>
      </c>
      <c r="AA30" s="310">
        <f t="shared" si="16"/>
        <v>28300.35</v>
      </c>
      <c r="AB30" s="310">
        <f>AB31+AB36</f>
        <v>1167843</v>
      </c>
      <c r="AC30" s="292">
        <f t="shared" si="15"/>
        <v>58392.15</v>
      </c>
    </row>
    <row r="31" spans="1:36" ht="25.5">
      <c r="A31" s="279" t="s">
        <v>276</v>
      </c>
      <c r="B31" s="280" t="s">
        <v>251</v>
      </c>
      <c r="C31" s="280" t="s">
        <v>180</v>
      </c>
      <c r="D31" s="281" t="s">
        <v>184</v>
      </c>
      <c r="E31" s="270" t="s">
        <v>270</v>
      </c>
      <c r="F31" s="270" t="s">
        <v>277</v>
      </c>
      <c r="G31" s="280" t="s">
        <v>278</v>
      </c>
      <c r="H31" s="312" t="e">
        <f>#REF!</f>
        <v>#REF!</v>
      </c>
      <c r="I31" s="312" t="e">
        <f>#REF!</f>
        <v>#REF!</v>
      </c>
      <c r="J31" s="312" t="e">
        <f>#REF!</f>
        <v>#REF!</v>
      </c>
      <c r="K31" s="312" t="e">
        <f>#REF!</f>
        <v>#REF!</v>
      </c>
      <c r="L31" s="312" t="e">
        <f>#REF!</f>
        <v>#REF!</v>
      </c>
      <c r="M31" s="312" t="e">
        <f>#REF!</f>
        <v>#REF!</v>
      </c>
      <c r="N31" s="312" t="e">
        <f>#REF!</f>
        <v>#REF!</v>
      </c>
      <c r="O31" s="312" t="e">
        <f>#REF!</f>
        <v>#REF!</v>
      </c>
      <c r="P31" s="313">
        <v>1000000</v>
      </c>
      <c r="Q31" s="314">
        <v>1665700</v>
      </c>
      <c r="R31" s="314">
        <v>1665700</v>
      </c>
      <c r="S31" s="314">
        <v>1665700</v>
      </c>
      <c r="T31" s="314">
        <v>1665700</v>
      </c>
      <c r="U31" s="314">
        <v>1665700</v>
      </c>
      <c r="V31" s="314">
        <v>1665700</v>
      </c>
      <c r="W31" s="314">
        <v>1665700</v>
      </c>
      <c r="X31" s="314">
        <v>1665700</v>
      </c>
      <c r="Y31" s="314">
        <v>1665700</v>
      </c>
      <c r="Z31" s="314">
        <v>498500</v>
      </c>
      <c r="AA31" s="278">
        <f t="shared" si="11"/>
        <v>12462.5</v>
      </c>
      <c r="AB31" s="314">
        <v>498900</v>
      </c>
      <c r="AC31" s="292">
        <f t="shared" si="15"/>
        <v>24945</v>
      </c>
      <c r="AG31" s="221">
        <v>521492.63</v>
      </c>
      <c r="AH31" s="338">
        <f>P31-AG31</f>
        <v>478507.37</v>
      </c>
    </row>
    <row r="32" spans="1:36" ht="31.5" hidden="1">
      <c r="A32" s="315" t="s">
        <v>187</v>
      </c>
      <c r="B32" s="316" t="s">
        <v>251</v>
      </c>
      <c r="C32" s="316" t="s">
        <v>180</v>
      </c>
      <c r="D32" s="317" t="s">
        <v>188</v>
      </c>
      <c r="E32" s="318"/>
      <c r="F32" s="318"/>
      <c r="G32" s="319"/>
      <c r="H32" s="320"/>
      <c r="I32" s="321"/>
      <c r="J32" s="320"/>
      <c r="K32" s="322"/>
      <c r="L32" s="323"/>
      <c r="M32" s="323"/>
      <c r="N32" s="320"/>
      <c r="O32" s="324"/>
      <c r="P32" s="325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278">
        <f t="shared" si="11"/>
        <v>0</v>
      </c>
      <c r="AB32" s="326"/>
      <c r="AC32" s="292">
        <f t="shared" si="15"/>
        <v>0</v>
      </c>
    </row>
    <row r="33" spans="1:29" ht="31.5" hidden="1">
      <c r="A33" s="327" t="s">
        <v>279</v>
      </c>
      <c r="B33" s="328" t="s">
        <v>251</v>
      </c>
      <c r="C33" s="328" t="s">
        <v>180</v>
      </c>
      <c r="D33" s="329" t="s">
        <v>188</v>
      </c>
      <c r="E33" s="330" t="s">
        <v>280</v>
      </c>
      <c r="F33" s="330" t="s">
        <v>281</v>
      </c>
      <c r="G33" s="298"/>
      <c r="H33" s="331"/>
      <c r="I33" s="332"/>
      <c r="J33" s="331"/>
      <c r="K33" s="333"/>
      <c r="L33" s="334"/>
      <c r="M33" s="334"/>
      <c r="N33" s="331"/>
      <c r="O33" s="335"/>
      <c r="P33" s="336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278">
        <f t="shared" si="11"/>
        <v>0</v>
      </c>
      <c r="AB33" s="337"/>
      <c r="AC33" s="292">
        <f t="shared" si="15"/>
        <v>0</v>
      </c>
    </row>
    <row r="34" spans="1:29" ht="12.75" hidden="1" customHeight="1">
      <c r="P34" s="338"/>
      <c r="AA34" s="278">
        <f t="shared" si="11"/>
        <v>0</v>
      </c>
      <c r="AB34" s="655"/>
      <c r="AC34" s="292">
        <f t="shared" si="15"/>
        <v>0</v>
      </c>
    </row>
    <row r="35" spans="1:29" ht="12.75" hidden="1" customHeight="1">
      <c r="P35" s="338"/>
      <c r="AA35" s="278">
        <f t="shared" si="11"/>
        <v>0</v>
      </c>
      <c r="AB35" s="655"/>
      <c r="AC35" s="292">
        <f t="shared" si="15"/>
        <v>0</v>
      </c>
    </row>
    <row r="36" spans="1:29" ht="12.75" customHeight="1">
      <c r="A36" s="295" t="s">
        <v>282</v>
      </c>
      <c r="B36" s="339">
        <v>122</v>
      </c>
      <c r="C36" s="340" t="s">
        <v>180</v>
      </c>
      <c r="D36" s="340" t="s">
        <v>184</v>
      </c>
      <c r="E36" s="340" t="s">
        <v>270</v>
      </c>
      <c r="F36" s="340" t="s">
        <v>283</v>
      </c>
      <c r="G36" s="340"/>
      <c r="H36" s="340"/>
      <c r="I36" s="340"/>
      <c r="J36" s="340"/>
      <c r="K36" s="340"/>
      <c r="L36" s="340"/>
      <c r="M36" s="340"/>
      <c r="N36" s="340"/>
      <c r="O36" s="340"/>
      <c r="P36" s="341">
        <v>597842</v>
      </c>
      <c r="Q36" s="342"/>
      <c r="R36" s="342"/>
      <c r="S36" s="342"/>
      <c r="T36" s="342"/>
      <c r="U36" s="342"/>
      <c r="V36" s="342"/>
      <c r="W36" s="342"/>
      <c r="X36" s="342"/>
      <c r="Y36" s="342"/>
      <c r="Z36" s="342">
        <v>633514</v>
      </c>
      <c r="AA36" s="278">
        <f t="shared" si="11"/>
        <v>15837.85</v>
      </c>
      <c r="AB36" s="342">
        <v>668943</v>
      </c>
      <c r="AC36" s="292">
        <f t="shared" si="15"/>
        <v>33447.15</v>
      </c>
    </row>
    <row r="37" spans="1:29" ht="12.75" customHeight="1">
      <c r="A37" s="343" t="s">
        <v>187</v>
      </c>
      <c r="B37" s="344">
        <v>122</v>
      </c>
      <c r="C37" s="345" t="s">
        <v>180</v>
      </c>
      <c r="D37" s="345" t="s">
        <v>188</v>
      </c>
      <c r="E37" s="346"/>
      <c r="F37" s="346"/>
      <c r="G37" s="346"/>
      <c r="H37" s="346"/>
      <c r="I37" s="347"/>
      <c r="J37" s="346"/>
      <c r="K37" s="348"/>
      <c r="L37" s="348"/>
      <c r="M37" s="348"/>
      <c r="N37" s="346"/>
      <c r="O37" s="346"/>
      <c r="P37" s="349">
        <f>P38</f>
        <v>219985.4</v>
      </c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1"/>
    </row>
    <row r="38" spans="1:29" ht="12.75" customHeight="1">
      <c r="A38" s="295" t="s">
        <v>284</v>
      </c>
      <c r="B38" s="339">
        <v>122</v>
      </c>
      <c r="C38" s="340" t="s">
        <v>180</v>
      </c>
      <c r="D38" s="340" t="s">
        <v>188</v>
      </c>
      <c r="E38" s="352" t="s">
        <v>270</v>
      </c>
      <c r="F38" s="352" t="s">
        <v>285</v>
      </c>
      <c r="G38" s="352"/>
      <c r="H38" s="352"/>
      <c r="I38" s="353"/>
      <c r="J38" s="352"/>
      <c r="K38" s="354"/>
      <c r="L38" s="354"/>
      <c r="M38" s="354"/>
      <c r="N38" s="352"/>
      <c r="O38" s="352"/>
      <c r="P38" s="355">
        <v>219985.4</v>
      </c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1"/>
    </row>
    <row r="39" spans="1:29" ht="15.75">
      <c r="A39" s="357" t="s">
        <v>189</v>
      </c>
      <c r="B39" s="358" t="s">
        <v>251</v>
      </c>
      <c r="C39" s="359" t="s">
        <v>180</v>
      </c>
      <c r="D39" s="360">
        <v>11</v>
      </c>
      <c r="E39" s="361"/>
      <c r="F39" s="361"/>
      <c r="G39" s="361"/>
      <c r="H39" s="362"/>
      <c r="I39" s="363"/>
      <c r="J39" s="364"/>
      <c r="K39" s="365"/>
      <c r="L39" s="366"/>
      <c r="M39" s="366"/>
      <c r="N39" s="367"/>
      <c r="O39" s="368"/>
      <c r="P39" s="369">
        <f>P40</f>
        <v>50000</v>
      </c>
      <c r="Q39" s="370">
        <f t="shared" ref="Q39:AC39" si="17">Q40</f>
        <v>50000</v>
      </c>
      <c r="R39" s="370">
        <f t="shared" si="17"/>
        <v>50000</v>
      </c>
      <c r="S39" s="370">
        <f t="shared" si="17"/>
        <v>50000</v>
      </c>
      <c r="T39" s="370">
        <f t="shared" si="17"/>
        <v>50000</v>
      </c>
      <c r="U39" s="370">
        <f t="shared" si="17"/>
        <v>50000</v>
      </c>
      <c r="V39" s="370">
        <f t="shared" si="17"/>
        <v>50000</v>
      </c>
      <c r="W39" s="370">
        <f t="shared" si="17"/>
        <v>50000</v>
      </c>
      <c r="X39" s="370">
        <f t="shared" si="17"/>
        <v>50000</v>
      </c>
      <c r="Y39" s="370">
        <f t="shared" si="17"/>
        <v>50000</v>
      </c>
      <c r="Z39" s="370">
        <f t="shared" si="17"/>
        <v>50000</v>
      </c>
      <c r="AA39" s="370">
        <f t="shared" si="17"/>
        <v>1250</v>
      </c>
      <c r="AB39" s="370">
        <f t="shared" si="17"/>
        <v>50000</v>
      </c>
      <c r="AC39" s="260">
        <f t="shared" si="17"/>
        <v>2500</v>
      </c>
    </row>
    <row r="40" spans="1:29" ht="51" customHeight="1">
      <c r="A40" s="371" t="s">
        <v>286</v>
      </c>
      <c r="B40" s="280" t="s">
        <v>251</v>
      </c>
      <c r="C40" s="280" t="s">
        <v>180</v>
      </c>
      <c r="D40" s="281" t="s">
        <v>190</v>
      </c>
      <c r="E40" s="270" t="s">
        <v>287</v>
      </c>
      <c r="F40" s="270"/>
      <c r="G40" s="280"/>
      <c r="H40" s="312"/>
      <c r="I40" s="312"/>
      <c r="J40" s="312"/>
      <c r="K40" s="312"/>
      <c r="L40" s="312"/>
      <c r="M40" s="312"/>
      <c r="N40" s="312"/>
      <c r="O40" s="312"/>
      <c r="P40" s="272">
        <v>50000</v>
      </c>
      <c r="Q40" s="314">
        <v>50000</v>
      </c>
      <c r="R40" s="314">
        <v>50000</v>
      </c>
      <c r="S40" s="314">
        <v>50000</v>
      </c>
      <c r="T40" s="314">
        <v>50000</v>
      </c>
      <c r="U40" s="314">
        <v>50000</v>
      </c>
      <c r="V40" s="314">
        <v>50000</v>
      </c>
      <c r="W40" s="314">
        <v>50000</v>
      </c>
      <c r="X40" s="314">
        <v>50000</v>
      </c>
      <c r="Y40" s="314">
        <v>50000</v>
      </c>
      <c r="Z40" s="314">
        <v>50000</v>
      </c>
      <c r="AA40" s="314">
        <f>Z40*2.5%</f>
        <v>1250</v>
      </c>
      <c r="AB40" s="314">
        <v>50000</v>
      </c>
      <c r="AC40" s="292">
        <f>AB40*5%</f>
        <v>2500</v>
      </c>
    </row>
    <row r="41" spans="1:29">
      <c r="A41" s="372" t="s">
        <v>288</v>
      </c>
      <c r="B41" s="280" t="s">
        <v>251</v>
      </c>
      <c r="C41" s="280" t="s">
        <v>180</v>
      </c>
      <c r="D41" s="281" t="s">
        <v>190</v>
      </c>
      <c r="E41" s="270" t="s">
        <v>287</v>
      </c>
      <c r="F41" s="270" t="s">
        <v>289</v>
      </c>
      <c r="G41" s="280"/>
      <c r="H41" s="312"/>
      <c r="I41" s="312"/>
      <c r="J41" s="312"/>
      <c r="K41" s="312"/>
      <c r="L41" s="312"/>
      <c r="M41" s="312"/>
      <c r="N41" s="312"/>
      <c r="O41" s="312"/>
      <c r="P41" s="272">
        <v>50000</v>
      </c>
      <c r="Q41" s="314">
        <v>50000</v>
      </c>
      <c r="R41" s="314">
        <v>50000</v>
      </c>
      <c r="S41" s="314">
        <v>50000</v>
      </c>
      <c r="T41" s="314">
        <v>50000</v>
      </c>
      <c r="U41" s="314">
        <v>50000</v>
      </c>
      <c r="V41" s="314">
        <v>50000</v>
      </c>
      <c r="W41" s="314">
        <v>50000</v>
      </c>
      <c r="X41" s="314">
        <v>50000</v>
      </c>
      <c r="Y41" s="314">
        <v>50000</v>
      </c>
      <c r="Z41" s="314">
        <v>50000</v>
      </c>
      <c r="AA41" s="314">
        <f>Z41*2.5%</f>
        <v>1250</v>
      </c>
      <c r="AB41" s="314">
        <v>50000</v>
      </c>
      <c r="AC41" s="292">
        <f>AB41*5%</f>
        <v>2500</v>
      </c>
    </row>
    <row r="42" spans="1:29" ht="15.75">
      <c r="A42" s="373" t="s">
        <v>191</v>
      </c>
      <c r="B42" s="374" t="s">
        <v>251</v>
      </c>
      <c r="C42" s="374" t="s">
        <v>180</v>
      </c>
      <c r="D42" s="375" t="s">
        <v>192</v>
      </c>
      <c r="E42" s="374"/>
      <c r="F42" s="374"/>
      <c r="G42" s="374" t="s">
        <v>254</v>
      </c>
      <c r="H42" s="376"/>
      <c r="I42" s="377"/>
      <c r="J42" s="378"/>
      <c r="K42" s="379"/>
      <c r="L42" s="378"/>
      <c r="M42" s="377"/>
      <c r="N42" s="380"/>
      <c r="O42" s="379"/>
      <c r="P42" s="259">
        <f>P44</f>
        <v>182472</v>
      </c>
      <c r="Q42" s="381">
        <f t="shared" ref="Q42:AC42" si="18">Q44</f>
        <v>0</v>
      </c>
      <c r="R42" s="381">
        <f t="shared" si="18"/>
        <v>0</v>
      </c>
      <c r="S42" s="381">
        <f t="shared" si="18"/>
        <v>0</v>
      </c>
      <c r="T42" s="381">
        <f t="shared" si="18"/>
        <v>0</v>
      </c>
      <c r="U42" s="381">
        <f t="shared" si="18"/>
        <v>0</v>
      </c>
      <c r="V42" s="381">
        <f t="shared" si="18"/>
        <v>0</v>
      </c>
      <c r="W42" s="381">
        <f t="shared" si="18"/>
        <v>0</v>
      </c>
      <c r="X42" s="381">
        <f t="shared" si="18"/>
        <v>0</v>
      </c>
      <c r="Y42" s="381">
        <f t="shared" si="18"/>
        <v>0</v>
      </c>
      <c r="Z42" s="381">
        <f t="shared" si="18"/>
        <v>185700</v>
      </c>
      <c r="AA42" s="381">
        <f t="shared" si="18"/>
        <v>4625</v>
      </c>
      <c r="AB42" s="381">
        <f t="shared" si="18"/>
        <v>185700</v>
      </c>
      <c r="AC42" s="381">
        <f t="shared" si="18"/>
        <v>9250</v>
      </c>
    </row>
    <row r="43" spans="1:29" ht="15.75" hidden="1">
      <c r="A43" s="382"/>
      <c r="B43" s="298"/>
      <c r="C43" s="298"/>
      <c r="D43" s="383"/>
      <c r="E43" s="298"/>
      <c r="F43" s="298"/>
      <c r="G43" s="298"/>
      <c r="H43" s="331"/>
      <c r="I43" s="384"/>
      <c r="J43" s="385"/>
      <c r="K43" s="386"/>
      <c r="L43" s="387"/>
      <c r="M43" s="388"/>
      <c r="N43" s="389"/>
      <c r="O43" s="390"/>
      <c r="P43" s="391"/>
      <c r="Q43" s="392"/>
      <c r="R43" s="392"/>
      <c r="S43" s="393" t="e">
        <f>Q43/H43*100</f>
        <v>#DIV/0!</v>
      </c>
      <c r="T43" s="389"/>
      <c r="U43" s="335" t="e">
        <f>T43/P43*100</f>
        <v>#DIV/0!</v>
      </c>
      <c r="V43" s="394"/>
      <c r="W43" s="395" t="e">
        <f>V43/P43*100</f>
        <v>#DIV/0!</v>
      </c>
      <c r="X43" s="396"/>
      <c r="Y43" s="397"/>
      <c r="Z43" s="394"/>
      <c r="AA43" s="394"/>
      <c r="AB43" s="394"/>
      <c r="AC43" s="292"/>
    </row>
    <row r="44" spans="1:29" ht="25.5">
      <c r="A44" s="267" t="s">
        <v>252</v>
      </c>
      <c r="B44" s="280" t="s">
        <v>251</v>
      </c>
      <c r="C44" s="270" t="s">
        <v>180</v>
      </c>
      <c r="D44" s="275" t="s">
        <v>290</v>
      </c>
      <c r="E44" s="270" t="s">
        <v>253</v>
      </c>
      <c r="F44" s="270"/>
      <c r="G44" s="280"/>
      <c r="H44" s="312"/>
      <c r="I44" s="304"/>
      <c r="J44" s="398"/>
      <c r="K44" s="305"/>
      <c r="L44" s="399"/>
      <c r="M44" s="307"/>
      <c r="N44" s="284"/>
      <c r="O44" s="308"/>
      <c r="P44" s="400">
        <f>P45</f>
        <v>182472</v>
      </c>
      <c r="Q44" s="310">
        <f t="shared" ref="Q44:AC44" si="19">Q45</f>
        <v>0</v>
      </c>
      <c r="R44" s="310">
        <f t="shared" si="19"/>
        <v>0</v>
      </c>
      <c r="S44" s="310">
        <f t="shared" si="19"/>
        <v>0</v>
      </c>
      <c r="T44" s="310">
        <f t="shared" si="19"/>
        <v>0</v>
      </c>
      <c r="U44" s="310">
        <f t="shared" si="19"/>
        <v>0</v>
      </c>
      <c r="V44" s="310">
        <f t="shared" si="19"/>
        <v>0</v>
      </c>
      <c r="W44" s="310">
        <f t="shared" si="19"/>
        <v>0</v>
      </c>
      <c r="X44" s="310">
        <f t="shared" si="19"/>
        <v>0</v>
      </c>
      <c r="Y44" s="310">
        <f t="shared" si="19"/>
        <v>0</v>
      </c>
      <c r="Z44" s="310">
        <f t="shared" si="19"/>
        <v>185700</v>
      </c>
      <c r="AA44" s="310">
        <f t="shared" si="19"/>
        <v>4625</v>
      </c>
      <c r="AB44" s="310">
        <f t="shared" si="19"/>
        <v>185700</v>
      </c>
      <c r="AC44" s="401">
        <f t="shared" si="19"/>
        <v>9250</v>
      </c>
    </row>
    <row r="45" spans="1:29">
      <c r="A45" s="274" t="s">
        <v>255</v>
      </c>
      <c r="B45" s="280" t="s">
        <v>251</v>
      </c>
      <c r="C45" s="270" t="s">
        <v>180</v>
      </c>
      <c r="D45" s="275" t="s">
        <v>192</v>
      </c>
      <c r="E45" s="270" t="s">
        <v>253</v>
      </c>
      <c r="F45" s="270"/>
      <c r="G45" s="280"/>
      <c r="H45" s="312"/>
      <c r="I45" s="304"/>
      <c r="J45" s="398"/>
      <c r="K45" s="305"/>
      <c r="L45" s="399"/>
      <c r="M45" s="307"/>
      <c r="N45" s="284"/>
      <c r="O45" s="308"/>
      <c r="P45" s="400">
        <f>P46+P48</f>
        <v>182472</v>
      </c>
      <c r="Q45" s="310">
        <f t="shared" ref="Q45:AC45" si="20">Q46+Q48</f>
        <v>0</v>
      </c>
      <c r="R45" s="310">
        <f t="shared" si="20"/>
        <v>0</v>
      </c>
      <c r="S45" s="310">
        <f t="shared" si="20"/>
        <v>0</v>
      </c>
      <c r="T45" s="310">
        <f t="shared" si="20"/>
        <v>0</v>
      </c>
      <c r="U45" s="310">
        <f t="shared" si="20"/>
        <v>0</v>
      </c>
      <c r="V45" s="310">
        <f t="shared" si="20"/>
        <v>0</v>
      </c>
      <c r="W45" s="310">
        <f t="shared" si="20"/>
        <v>0</v>
      </c>
      <c r="X45" s="310">
        <f t="shared" si="20"/>
        <v>0</v>
      </c>
      <c r="Y45" s="310">
        <f t="shared" si="20"/>
        <v>0</v>
      </c>
      <c r="Z45" s="310">
        <f>Z46+Z48</f>
        <v>185700</v>
      </c>
      <c r="AA45" s="310">
        <f>AA46+AA48</f>
        <v>4625</v>
      </c>
      <c r="AB45" s="310">
        <f t="shared" si="20"/>
        <v>185700</v>
      </c>
      <c r="AC45" s="401">
        <f t="shared" si="20"/>
        <v>9250</v>
      </c>
    </row>
    <row r="46" spans="1:29" ht="25.5">
      <c r="A46" s="279" t="s">
        <v>276</v>
      </c>
      <c r="B46" s="280" t="s">
        <v>251</v>
      </c>
      <c r="C46" s="270" t="s">
        <v>180</v>
      </c>
      <c r="D46" s="275" t="s">
        <v>192</v>
      </c>
      <c r="E46" s="270" t="s">
        <v>291</v>
      </c>
      <c r="F46" s="270" t="s">
        <v>281</v>
      </c>
      <c r="G46" s="280"/>
      <c r="H46" s="312"/>
      <c r="I46" s="312"/>
      <c r="J46" s="312"/>
      <c r="K46" s="312"/>
      <c r="L46" s="312"/>
      <c r="M46" s="312"/>
      <c r="N46" s="312"/>
      <c r="O46" s="312"/>
      <c r="P46" s="272">
        <f>P47</f>
        <v>700</v>
      </c>
      <c r="Q46" s="310"/>
      <c r="R46" s="310"/>
      <c r="S46" s="310"/>
      <c r="T46" s="310"/>
      <c r="U46" s="310"/>
      <c r="V46" s="310"/>
      <c r="W46" s="310"/>
      <c r="X46" s="310"/>
      <c r="Y46" s="310"/>
      <c r="Z46" s="310">
        <v>700</v>
      </c>
      <c r="AA46" s="310"/>
      <c r="AB46" s="310">
        <v>700</v>
      </c>
      <c r="AC46" s="292"/>
    </row>
    <row r="47" spans="1:29" ht="25.5">
      <c r="A47" s="279" t="s">
        <v>276</v>
      </c>
      <c r="B47" s="280" t="s">
        <v>251</v>
      </c>
      <c r="C47" s="280" t="s">
        <v>180</v>
      </c>
      <c r="D47" s="281" t="s">
        <v>192</v>
      </c>
      <c r="E47" s="280" t="s">
        <v>292</v>
      </c>
      <c r="F47" s="270" t="s">
        <v>281</v>
      </c>
      <c r="G47" s="280"/>
      <c r="H47" s="312"/>
      <c r="I47" s="402"/>
      <c r="J47" s="312"/>
      <c r="K47" s="303"/>
      <c r="L47" s="403"/>
      <c r="M47" s="403"/>
      <c r="N47" s="312"/>
      <c r="O47" s="294"/>
      <c r="P47" s="404">
        <v>700</v>
      </c>
      <c r="Q47" s="310"/>
      <c r="R47" s="310"/>
      <c r="S47" s="310"/>
      <c r="T47" s="310"/>
      <c r="U47" s="310"/>
      <c r="V47" s="310"/>
      <c r="W47" s="310"/>
      <c r="X47" s="310"/>
      <c r="Y47" s="310"/>
      <c r="Z47" s="310">
        <v>700</v>
      </c>
      <c r="AA47" s="310"/>
      <c r="AB47" s="310">
        <v>700</v>
      </c>
      <c r="AC47" s="292"/>
    </row>
    <row r="48" spans="1:29">
      <c r="A48" s="290" t="s">
        <v>288</v>
      </c>
      <c r="B48" s="280" t="s">
        <v>251</v>
      </c>
      <c r="C48" s="280" t="s">
        <v>180</v>
      </c>
      <c r="D48" s="281" t="s">
        <v>192</v>
      </c>
      <c r="E48" s="270" t="s">
        <v>270</v>
      </c>
      <c r="F48" s="270" t="s">
        <v>289</v>
      </c>
      <c r="G48" s="280"/>
      <c r="H48" s="312"/>
      <c r="I48" s="402"/>
      <c r="J48" s="312"/>
      <c r="K48" s="303"/>
      <c r="L48" s="403"/>
      <c r="M48" s="403"/>
      <c r="N48" s="312"/>
      <c r="O48" s="294"/>
      <c r="P48" s="404">
        <f t="shared" ref="P48:AC48" si="21">P49</f>
        <v>181772</v>
      </c>
      <c r="Q48" s="278">
        <f t="shared" si="21"/>
        <v>0</v>
      </c>
      <c r="R48" s="278">
        <f t="shared" si="21"/>
        <v>0</v>
      </c>
      <c r="S48" s="278">
        <f t="shared" si="21"/>
        <v>0</v>
      </c>
      <c r="T48" s="278">
        <f t="shared" si="21"/>
        <v>0</v>
      </c>
      <c r="U48" s="278">
        <f t="shared" si="21"/>
        <v>0</v>
      </c>
      <c r="V48" s="278">
        <f t="shared" si="21"/>
        <v>0</v>
      </c>
      <c r="W48" s="278">
        <f t="shared" si="21"/>
        <v>0</v>
      </c>
      <c r="X48" s="278">
        <f t="shared" si="21"/>
        <v>0</v>
      </c>
      <c r="Y48" s="278">
        <f t="shared" si="21"/>
        <v>0</v>
      </c>
      <c r="Z48" s="278">
        <f t="shared" si="21"/>
        <v>185000</v>
      </c>
      <c r="AA48" s="278">
        <f t="shared" si="21"/>
        <v>4625</v>
      </c>
      <c r="AB48" s="278">
        <f t="shared" si="21"/>
        <v>185000</v>
      </c>
      <c r="AC48" s="314">
        <f t="shared" si="21"/>
        <v>9250</v>
      </c>
    </row>
    <row r="49" spans="1:29">
      <c r="A49" s="405" t="s">
        <v>293</v>
      </c>
      <c r="B49" s="280" t="s">
        <v>251</v>
      </c>
      <c r="C49" s="280" t="s">
        <v>180</v>
      </c>
      <c r="D49" s="281" t="s">
        <v>192</v>
      </c>
      <c r="E49" s="270" t="s">
        <v>270</v>
      </c>
      <c r="F49" s="270" t="s">
        <v>294</v>
      </c>
      <c r="G49" s="280"/>
      <c r="H49" s="312"/>
      <c r="I49" s="402"/>
      <c r="J49" s="312"/>
      <c r="K49" s="303"/>
      <c r="L49" s="403"/>
      <c r="M49" s="403"/>
      <c r="N49" s="312"/>
      <c r="O49" s="294"/>
      <c r="P49" s="404">
        <f>P50+P51+P52</f>
        <v>181772</v>
      </c>
      <c r="Q49" s="278">
        <f t="shared" ref="Q49:AC49" si="22">Q50+Q51+Q52</f>
        <v>0</v>
      </c>
      <c r="R49" s="278">
        <f t="shared" si="22"/>
        <v>0</v>
      </c>
      <c r="S49" s="278">
        <f t="shared" si="22"/>
        <v>0</v>
      </c>
      <c r="T49" s="278">
        <f t="shared" si="22"/>
        <v>0</v>
      </c>
      <c r="U49" s="278">
        <f t="shared" si="22"/>
        <v>0</v>
      </c>
      <c r="V49" s="278">
        <f t="shared" si="22"/>
        <v>0</v>
      </c>
      <c r="W49" s="278">
        <f t="shared" si="22"/>
        <v>0</v>
      </c>
      <c r="X49" s="278">
        <f t="shared" si="22"/>
        <v>0</v>
      </c>
      <c r="Y49" s="278">
        <f t="shared" si="22"/>
        <v>0</v>
      </c>
      <c r="Z49" s="278">
        <f t="shared" si="22"/>
        <v>185000</v>
      </c>
      <c r="AA49" s="278">
        <f t="shared" si="22"/>
        <v>4625</v>
      </c>
      <c r="AB49" s="278">
        <f t="shared" si="22"/>
        <v>185000</v>
      </c>
      <c r="AC49" s="314">
        <f t="shared" si="22"/>
        <v>9250</v>
      </c>
    </row>
    <row r="50" spans="1:29" ht="25.5">
      <c r="A50" s="406" t="s">
        <v>295</v>
      </c>
      <c r="B50" s="280" t="s">
        <v>251</v>
      </c>
      <c r="C50" s="270" t="s">
        <v>180</v>
      </c>
      <c r="D50" s="275" t="s">
        <v>192</v>
      </c>
      <c r="E50" s="270" t="s">
        <v>296</v>
      </c>
      <c r="F50" s="270" t="s">
        <v>297</v>
      </c>
      <c r="G50" s="280"/>
      <c r="H50" s="312"/>
      <c r="I50" s="402"/>
      <c r="J50" s="312"/>
      <c r="K50" s="303"/>
      <c r="L50" s="403"/>
      <c r="M50" s="403"/>
      <c r="N50" s="312"/>
      <c r="O50" s="294"/>
      <c r="P50" s="404">
        <v>134274</v>
      </c>
      <c r="Q50" s="278"/>
      <c r="R50" s="278"/>
      <c r="S50" s="278"/>
      <c r="T50" s="278"/>
      <c r="U50" s="278"/>
      <c r="V50" s="278"/>
      <c r="W50" s="278"/>
      <c r="X50" s="278"/>
      <c r="Y50" s="278"/>
      <c r="Z50" s="278">
        <v>135000</v>
      </c>
      <c r="AA50" s="278">
        <f>Z50*2.5%</f>
        <v>3375</v>
      </c>
      <c r="AB50" s="278">
        <v>135000</v>
      </c>
      <c r="AC50" s="292">
        <f>AB50*5%</f>
        <v>6750</v>
      </c>
    </row>
    <row r="51" spans="1:29">
      <c r="A51" s="406" t="s">
        <v>298</v>
      </c>
      <c r="B51" s="280" t="s">
        <v>251</v>
      </c>
      <c r="C51" s="270" t="s">
        <v>180</v>
      </c>
      <c r="D51" s="275" t="s">
        <v>192</v>
      </c>
      <c r="E51" s="270" t="s">
        <v>296</v>
      </c>
      <c r="F51" s="270" t="s">
        <v>299</v>
      </c>
      <c r="G51" s="280"/>
      <c r="H51" s="312"/>
      <c r="I51" s="402"/>
      <c r="J51" s="312"/>
      <c r="K51" s="303"/>
      <c r="L51" s="403"/>
      <c r="M51" s="403"/>
      <c r="N51" s="312"/>
      <c r="O51" s="294"/>
      <c r="P51" s="404">
        <v>29498</v>
      </c>
      <c r="Q51" s="278"/>
      <c r="R51" s="278"/>
      <c r="S51" s="278"/>
      <c r="T51" s="278"/>
      <c r="U51" s="278"/>
      <c r="V51" s="278"/>
      <c r="W51" s="278"/>
      <c r="X51" s="278"/>
      <c r="Y51" s="278"/>
      <c r="Z51" s="278">
        <v>30000</v>
      </c>
      <c r="AA51" s="278">
        <f>Z51*2.5%</f>
        <v>750</v>
      </c>
      <c r="AB51" s="278">
        <v>30000</v>
      </c>
      <c r="AC51" s="292">
        <f>AB51*5%</f>
        <v>1500</v>
      </c>
    </row>
    <row r="52" spans="1:29">
      <c r="A52" s="274" t="s">
        <v>300</v>
      </c>
      <c r="B52" s="280" t="s">
        <v>251</v>
      </c>
      <c r="C52" s="270" t="s">
        <v>180</v>
      </c>
      <c r="D52" s="275" t="s">
        <v>192</v>
      </c>
      <c r="E52" s="270" t="s">
        <v>296</v>
      </c>
      <c r="F52" s="270" t="s">
        <v>301</v>
      </c>
      <c r="G52" s="280"/>
      <c r="H52" s="312"/>
      <c r="I52" s="304"/>
      <c r="J52" s="398"/>
      <c r="K52" s="305"/>
      <c r="L52" s="399"/>
      <c r="M52" s="307"/>
      <c r="N52" s="284"/>
      <c r="O52" s="308"/>
      <c r="P52" s="400">
        <v>18000</v>
      </c>
      <c r="Q52" s="310"/>
      <c r="R52" s="310"/>
      <c r="S52" s="310"/>
      <c r="T52" s="310"/>
      <c r="U52" s="310"/>
      <c r="V52" s="310"/>
      <c r="W52" s="310"/>
      <c r="X52" s="310"/>
      <c r="Y52" s="310"/>
      <c r="Z52" s="310">
        <v>20000</v>
      </c>
      <c r="AA52" s="278">
        <f>Z52*2.5%</f>
        <v>500</v>
      </c>
      <c r="AB52" s="310">
        <v>20000</v>
      </c>
      <c r="AC52" s="292">
        <f>AB52*5%</f>
        <v>1000</v>
      </c>
    </row>
    <row r="53" spans="1:29" ht="15" hidden="1">
      <c r="P53" s="407"/>
      <c r="Q53" s="408">
        <f t="shared" ref="Q53:Y53" si="23">Q54</f>
        <v>700</v>
      </c>
      <c r="R53" s="408">
        <f t="shared" si="23"/>
        <v>700</v>
      </c>
      <c r="S53" s="408">
        <f t="shared" si="23"/>
        <v>700</v>
      </c>
      <c r="T53" s="408">
        <f t="shared" si="23"/>
        <v>700</v>
      </c>
      <c r="U53" s="408">
        <f t="shared" si="23"/>
        <v>700</v>
      </c>
      <c r="V53" s="408">
        <f t="shared" si="23"/>
        <v>700</v>
      </c>
      <c r="W53" s="408">
        <f t="shared" si="23"/>
        <v>700</v>
      </c>
      <c r="X53" s="408">
        <f t="shared" si="23"/>
        <v>700</v>
      </c>
      <c r="Y53" s="408">
        <f t="shared" si="23"/>
        <v>700</v>
      </c>
      <c r="Z53" s="408"/>
      <c r="AA53" s="408"/>
      <c r="AB53" s="408"/>
      <c r="AC53" s="292"/>
    </row>
    <row r="54" spans="1:29" ht="15" hidden="1">
      <c r="P54" s="407"/>
      <c r="Q54" s="337">
        <v>700</v>
      </c>
      <c r="R54" s="337">
        <v>700</v>
      </c>
      <c r="S54" s="337">
        <v>700</v>
      </c>
      <c r="T54" s="337">
        <v>700</v>
      </c>
      <c r="U54" s="337">
        <v>700</v>
      </c>
      <c r="V54" s="337">
        <v>700</v>
      </c>
      <c r="W54" s="337">
        <v>700</v>
      </c>
      <c r="X54" s="337">
        <v>700</v>
      </c>
      <c r="Y54" s="337">
        <v>700</v>
      </c>
      <c r="Z54" s="337"/>
      <c r="AA54" s="337"/>
      <c r="AB54" s="337"/>
      <c r="AC54" s="292"/>
    </row>
    <row r="55" spans="1:29" ht="15.75" hidden="1">
      <c r="A55" s="409"/>
      <c r="B55" s="298"/>
      <c r="C55" s="298"/>
      <c r="D55" s="383"/>
      <c r="E55" s="330"/>
      <c r="F55" s="330"/>
      <c r="G55" s="298"/>
      <c r="H55" s="410"/>
      <c r="I55" s="384"/>
      <c r="J55" s="411"/>
      <c r="K55" s="386"/>
      <c r="L55" s="412"/>
      <c r="M55" s="388"/>
      <c r="N55" s="389"/>
      <c r="O55" s="390"/>
      <c r="P55" s="391"/>
      <c r="Q55" s="392"/>
      <c r="R55" s="392"/>
      <c r="S55" s="393"/>
      <c r="T55" s="389"/>
      <c r="U55" s="335" t="e">
        <f>T55/P55*100</f>
        <v>#DIV/0!</v>
      </c>
      <c r="V55" s="394"/>
      <c r="W55" s="395" t="e">
        <f>V55/P55*100</f>
        <v>#DIV/0!</v>
      </c>
      <c r="X55" s="396"/>
      <c r="Y55" s="397"/>
      <c r="Z55" s="394"/>
      <c r="AA55" s="394"/>
      <c r="AB55" s="394"/>
      <c r="AC55" s="292"/>
    </row>
    <row r="56" spans="1:29" ht="15.75">
      <c r="A56" s="373" t="s">
        <v>193</v>
      </c>
      <c r="B56" s="374"/>
      <c r="C56" s="374"/>
      <c r="D56" s="375"/>
      <c r="E56" s="262"/>
      <c r="F56" s="262"/>
      <c r="G56" s="374"/>
      <c r="H56" s="413"/>
      <c r="I56" s="414"/>
      <c r="J56" s="377"/>
      <c r="K56" s="415"/>
      <c r="L56" s="388"/>
      <c r="M56" s="388"/>
      <c r="N56" s="416"/>
      <c r="O56" s="417"/>
      <c r="P56" s="369">
        <f>P57</f>
        <v>434200</v>
      </c>
      <c r="Q56" s="418">
        <f t="shared" ref="Q56:AC56" si="24">Q57</f>
        <v>0</v>
      </c>
      <c r="R56" s="418">
        <f t="shared" si="24"/>
        <v>0</v>
      </c>
      <c r="S56" s="418">
        <f t="shared" si="24"/>
        <v>0</v>
      </c>
      <c r="T56" s="418">
        <f t="shared" si="24"/>
        <v>0</v>
      </c>
      <c r="U56" s="418">
        <f t="shared" si="24"/>
        <v>0</v>
      </c>
      <c r="V56" s="418">
        <f t="shared" si="24"/>
        <v>0</v>
      </c>
      <c r="W56" s="418">
        <f t="shared" si="24"/>
        <v>0</v>
      </c>
      <c r="X56" s="418">
        <f t="shared" si="24"/>
        <v>0</v>
      </c>
      <c r="Y56" s="418">
        <f t="shared" si="24"/>
        <v>0</v>
      </c>
      <c r="Z56" s="418">
        <f t="shared" si="24"/>
        <v>454900</v>
      </c>
      <c r="AA56" s="418"/>
      <c r="AB56" s="418">
        <f t="shared" si="24"/>
        <v>471800</v>
      </c>
      <c r="AC56" s="381">
        <f t="shared" si="24"/>
        <v>0</v>
      </c>
    </row>
    <row r="57" spans="1:29" ht="15.75">
      <c r="A57" s="419" t="s">
        <v>302</v>
      </c>
      <c r="B57" s="256" t="s">
        <v>251</v>
      </c>
      <c r="C57" s="256" t="s">
        <v>182</v>
      </c>
      <c r="D57" s="257" t="s">
        <v>195</v>
      </c>
      <c r="E57" s="361"/>
      <c r="F57" s="361"/>
      <c r="G57" s="256"/>
      <c r="H57" s="299"/>
      <c r="I57" s="420"/>
      <c r="J57" s="258"/>
      <c r="K57" s="365"/>
      <c r="L57" s="421"/>
      <c r="M57" s="421"/>
      <c r="N57" s="422"/>
      <c r="O57" s="368"/>
      <c r="P57" s="369">
        <f>P59</f>
        <v>434200</v>
      </c>
      <c r="Q57" s="370">
        <f t="shared" ref="Q57:AC57" si="25">Q59</f>
        <v>0</v>
      </c>
      <c r="R57" s="370">
        <f t="shared" si="25"/>
        <v>0</v>
      </c>
      <c r="S57" s="370">
        <f t="shared" si="25"/>
        <v>0</v>
      </c>
      <c r="T57" s="370">
        <f t="shared" si="25"/>
        <v>0</v>
      </c>
      <c r="U57" s="370">
        <f t="shared" si="25"/>
        <v>0</v>
      </c>
      <c r="V57" s="370">
        <f t="shared" si="25"/>
        <v>0</v>
      </c>
      <c r="W57" s="370">
        <f t="shared" si="25"/>
        <v>0</v>
      </c>
      <c r="X57" s="370">
        <f t="shared" si="25"/>
        <v>0</v>
      </c>
      <c r="Y57" s="370">
        <f t="shared" si="25"/>
        <v>0</v>
      </c>
      <c r="Z57" s="370">
        <f t="shared" si="25"/>
        <v>454900</v>
      </c>
      <c r="AA57" s="370"/>
      <c r="AB57" s="370">
        <f t="shared" si="25"/>
        <v>471800</v>
      </c>
      <c r="AC57" s="260">
        <f t="shared" si="25"/>
        <v>0</v>
      </c>
    </row>
    <row r="58" spans="1:29" ht="15.75" hidden="1">
      <c r="A58" s="409"/>
      <c r="B58" s="298" t="s">
        <v>251</v>
      </c>
      <c r="C58" s="298" t="s">
        <v>182</v>
      </c>
      <c r="D58" s="383" t="s">
        <v>195</v>
      </c>
      <c r="E58" s="330"/>
      <c r="F58" s="330"/>
      <c r="G58" s="298"/>
      <c r="H58" s="410"/>
      <c r="I58" s="384"/>
      <c r="J58" s="411"/>
      <c r="K58" s="386"/>
      <c r="L58" s="412"/>
      <c r="M58" s="388"/>
      <c r="N58" s="389"/>
      <c r="O58" s="390"/>
      <c r="P58" s="423">
        <f>P60+P61</f>
        <v>711993.39</v>
      </c>
      <c r="Q58" s="424">
        <f t="shared" ref="Q58:AB58" si="26">Q60+Q61</f>
        <v>0</v>
      </c>
      <c r="R58" s="424">
        <f t="shared" si="26"/>
        <v>0</v>
      </c>
      <c r="S58" s="424">
        <f t="shared" si="26"/>
        <v>0</v>
      </c>
      <c r="T58" s="424">
        <f t="shared" si="26"/>
        <v>0</v>
      </c>
      <c r="U58" s="424">
        <f t="shared" si="26"/>
        <v>0</v>
      </c>
      <c r="V58" s="424">
        <f t="shared" si="26"/>
        <v>0</v>
      </c>
      <c r="W58" s="424">
        <f t="shared" si="26"/>
        <v>0</v>
      </c>
      <c r="X58" s="424">
        <f t="shared" si="26"/>
        <v>0</v>
      </c>
      <c r="Y58" s="424">
        <f t="shared" si="26"/>
        <v>0</v>
      </c>
      <c r="Z58" s="424">
        <f t="shared" si="26"/>
        <v>748592.01</v>
      </c>
      <c r="AA58" s="424"/>
      <c r="AB58" s="424">
        <f t="shared" si="26"/>
        <v>778472.04</v>
      </c>
      <c r="AC58" s="292"/>
    </row>
    <row r="59" spans="1:29" ht="25.5">
      <c r="A59" s="290" t="s">
        <v>252</v>
      </c>
      <c r="B59" s="280" t="s">
        <v>251</v>
      </c>
      <c r="C59" s="280" t="s">
        <v>182</v>
      </c>
      <c r="D59" s="281" t="s">
        <v>195</v>
      </c>
      <c r="E59" s="270" t="s">
        <v>253</v>
      </c>
      <c r="F59" s="270"/>
      <c r="G59" s="280"/>
      <c r="H59" s="282"/>
      <c r="I59" s="304"/>
      <c r="J59" s="291"/>
      <c r="K59" s="305"/>
      <c r="L59" s="306"/>
      <c r="M59" s="307"/>
      <c r="N59" s="284"/>
      <c r="O59" s="308"/>
      <c r="P59" s="309">
        <f>P60+P63</f>
        <v>434200</v>
      </c>
      <c r="Q59" s="310">
        <f t="shared" ref="Q59:AB59" si="27">Q60+Q63</f>
        <v>0</v>
      </c>
      <c r="R59" s="310">
        <f t="shared" si="27"/>
        <v>0</v>
      </c>
      <c r="S59" s="310">
        <f t="shared" si="27"/>
        <v>0</v>
      </c>
      <c r="T59" s="310">
        <f t="shared" si="27"/>
        <v>0</v>
      </c>
      <c r="U59" s="310">
        <f t="shared" si="27"/>
        <v>0</v>
      </c>
      <c r="V59" s="310">
        <f t="shared" si="27"/>
        <v>0</v>
      </c>
      <c r="W59" s="310">
        <f t="shared" si="27"/>
        <v>0</v>
      </c>
      <c r="X59" s="310">
        <f t="shared" si="27"/>
        <v>0</v>
      </c>
      <c r="Y59" s="310">
        <f t="shared" si="27"/>
        <v>0</v>
      </c>
      <c r="Z59" s="310">
        <f t="shared" si="27"/>
        <v>454900</v>
      </c>
      <c r="AA59" s="310"/>
      <c r="AB59" s="310">
        <f t="shared" si="27"/>
        <v>471800</v>
      </c>
      <c r="AC59" s="292"/>
    </row>
    <row r="60" spans="1:29" ht="25.5">
      <c r="A60" s="274" t="s">
        <v>303</v>
      </c>
      <c r="B60" s="280" t="s">
        <v>251</v>
      </c>
      <c r="C60" s="280" t="s">
        <v>182</v>
      </c>
      <c r="D60" s="281" t="s">
        <v>195</v>
      </c>
      <c r="E60" s="270" t="s">
        <v>304</v>
      </c>
      <c r="F60" s="270" t="s">
        <v>261</v>
      </c>
      <c r="G60" s="280"/>
      <c r="H60" s="282"/>
      <c r="I60" s="304"/>
      <c r="J60" s="291"/>
      <c r="K60" s="305"/>
      <c r="L60" s="306"/>
      <c r="M60" s="307"/>
      <c r="N60" s="284"/>
      <c r="O60" s="308"/>
      <c r="P60" s="309">
        <f>P61+P62</f>
        <v>402700</v>
      </c>
      <c r="Q60" s="310">
        <f t="shared" ref="Q60:AB60" si="28">Q61+Q62</f>
        <v>0</v>
      </c>
      <c r="R60" s="310">
        <f t="shared" si="28"/>
        <v>0</v>
      </c>
      <c r="S60" s="310">
        <f t="shared" si="28"/>
        <v>0</v>
      </c>
      <c r="T60" s="310">
        <f t="shared" si="28"/>
        <v>0</v>
      </c>
      <c r="U60" s="310">
        <f t="shared" si="28"/>
        <v>0</v>
      </c>
      <c r="V60" s="310">
        <f t="shared" si="28"/>
        <v>0</v>
      </c>
      <c r="W60" s="310">
        <f t="shared" si="28"/>
        <v>0</v>
      </c>
      <c r="X60" s="310">
        <f t="shared" si="28"/>
        <v>0</v>
      </c>
      <c r="Y60" s="310">
        <f t="shared" si="28"/>
        <v>0</v>
      </c>
      <c r="Z60" s="310">
        <f t="shared" si="28"/>
        <v>423400</v>
      </c>
      <c r="AA60" s="310"/>
      <c r="AB60" s="310">
        <f t="shared" si="28"/>
        <v>440300</v>
      </c>
      <c r="AC60" s="292"/>
    </row>
    <row r="61" spans="1:29" ht="25.5">
      <c r="A61" s="279" t="s">
        <v>276</v>
      </c>
      <c r="B61" s="280" t="s">
        <v>251</v>
      </c>
      <c r="C61" s="280" t="s">
        <v>182</v>
      </c>
      <c r="D61" s="281" t="s">
        <v>195</v>
      </c>
      <c r="E61" s="270" t="s">
        <v>304</v>
      </c>
      <c r="F61" s="270" t="s">
        <v>265</v>
      </c>
      <c r="G61" s="280"/>
      <c r="H61" s="282"/>
      <c r="I61" s="304"/>
      <c r="J61" s="291"/>
      <c r="K61" s="305"/>
      <c r="L61" s="306"/>
      <c r="M61" s="307"/>
      <c r="N61" s="284"/>
      <c r="O61" s="308"/>
      <c r="P61" s="309">
        <v>309293.39</v>
      </c>
      <c r="Q61" s="425"/>
      <c r="R61" s="425"/>
      <c r="S61" s="426"/>
      <c r="T61" s="284"/>
      <c r="U61" s="294"/>
      <c r="V61" s="295"/>
      <c r="W61" s="427"/>
      <c r="X61" s="292"/>
      <c r="Y61" s="428"/>
      <c r="Z61" s="310">
        <v>325192.01</v>
      </c>
      <c r="AA61" s="310"/>
      <c r="AB61" s="310">
        <v>338172.04</v>
      </c>
      <c r="AC61" s="292"/>
    </row>
    <row r="62" spans="1:29" ht="38.25">
      <c r="A62" s="311" t="s">
        <v>266</v>
      </c>
      <c r="B62" s="280" t="s">
        <v>251</v>
      </c>
      <c r="C62" s="280" t="s">
        <v>182</v>
      </c>
      <c r="D62" s="281" t="s">
        <v>195</v>
      </c>
      <c r="E62" s="270" t="s">
        <v>304</v>
      </c>
      <c r="F62" s="270" t="s">
        <v>267</v>
      </c>
      <c r="G62" s="280"/>
      <c r="H62" s="282"/>
      <c r="I62" s="304"/>
      <c r="J62" s="291"/>
      <c r="K62" s="305"/>
      <c r="L62" s="306"/>
      <c r="M62" s="307"/>
      <c r="N62" s="284"/>
      <c r="O62" s="308"/>
      <c r="P62" s="309">
        <v>93406.61</v>
      </c>
      <c r="Q62" s="425"/>
      <c r="R62" s="425"/>
      <c r="S62" s="426"/>
      <c r="T62" s="284"/>
      <c r="U62" s="294"/>
      <c r="V62" s="295"/>
      <c r="W62" s="427"/>
      <c r="X62" s="292"/>
      <c r="Y62" s="428"/>
      <c r="Z62" s="310">
        <v>98207.99</v>
      </c>
      <c r="AA62" s="310"/>
      <c r="AB62" s="310">
        <v>102127.96</v>
      </c>
      <c r="AC62" s="292"/>
    </row>
    <row r="63" spans="1:29" ht="25.5">
      <c r="A63" s="279" t="s">
        <v>276</v>
      </c>
      <c r="B63" s="280" t="s">
        <v>251</v>
      </c>
      <c r="C63" s="280" t="s">
        <v>182</v>
      </c>
      <c r="D63" s="281" t="s">
        <v>195</v>
      </c>
      <c r="E63" s="270" t="s">
        <v>304</v>
      </c>
      <c r="F63" s="270" t="s">
        <v>277</v>
      </c>
      <c r="G63" s="280"/>
      <c r="H63" s="282"/>
      <c r="I63" s="304"/>
      <c r="J63" s="291"/>
      <c r="K63" s="305"/>
      <c r="L63" s="306"/>
      <c r="M63" s="307"/>
      <c r="N63" s="284"/>
      <c r="O63" s="308"/>
      <c r="P63" s="309">
        <v>31500</v>
      </c>
      <c r="Q63" s="425"/>
      <c r="R63" s="425"/>
      <c r="S63" s="426"/>
      <c r="T63" s="284"/>
      <c r="U63" s="294"/>
      <c r="V63" s="295"/>
      <c r="W63" s="427"/>
      <c r="X63" s="292"/>
      <c r="Y63" s="428"/>
      <c r="Z63" s="310">
        <v>31500</v>
      </c>
      <c r="AA63" s="310"/>
      <c r="AB63" s="310">
        <v>31500</v>
      </c>
      <c r="AC63" s="292"/>
    </row>
    <row r="64" spans="1:29" ht="36.75" customHeight="1">
      <c r="A64" s="429" t="s">
        <v>305</v>
      </c>
      <c r="B64" s="256" t="s">
        <v>251</v>
      </c>
      <c r="C64" s="256" t="s">
        <v>195</v>
      </c>
      <c r="D64" s="257" t="s">
        <v>215</v>
      </c>
      <c r="E64" s="256"/>
      <c r="F64" s="256"/>
      <c r="G64" s="256" t="s">
        <v>254</v>
      </c>
      <c r="H64" s="430"/>
      <c r="I64" s="430"/>
      <c r="J64" s="430"/>
      <c r="K64" s="430"/>
      <c r="L64" s="430"/>
      <c r="M64" s="430"/>
      <c r="N64" s="430"/>
      <c r="O64" s="430"/>
      <c r="P64" s="300">
        <f t="shared" ref="P64:AA64" si="29">P66</f>
        <v>50000</v>
      </c>
      <c r="Q64" s="301">
        <f t="shared" si="29"/>
        <v>15000</v>
      </c>
      <c r="R64" s="301">
        <f t="shared" si="29"/>
        <v>15000</v>
      </c>
      <c r="S64" s="301">
        <f t="shared" si="29"/>
        <v>15000</v>
      </c>
      <c r="T64" s="301">
        <f t="shared" si="29"/>
        <v>15000</v>
      </c>
      <c r="U64" s="301">
        <f t="shared" si="29"/>
        <v>15000</v>
      </c>
      <c r="V64" s="301">
        <f t="shared" si="29"/>
        <v>15000</v>
      </c>
      <c r="W64" s="301">
        <f t="shared" si="29"/>
        <v>15000</v>
      </c>
      <c r="X64" s="301">
        <f t="shared" si="29"/>
        <v>15000</v>
      </c>
      <c r="Y64" s="301">
        <f t="shared" si="29"/>
        <v>15000</v>
      </c>
      <c r="Z64" s="301">
        <f t="shared" si="29"/>
        <v>0</v>
      </c>
      <c r="AA64" s="301">
        <f t="shared" si="29"/>
        <v>0</v>
      </c>
      <c r="AB64" s="301">
        <f>AB66</f>
        <v>20000</v>
      </c>
      <c r="AC64" s="301">
        <f>AC66</f>
        <v>1000</v>
      </c>
    </row>
    <row r="65" spans="1:29" ht="45.75" customHeight="1">
      <c r="A65" s="429" t="s">
        <v>197</v>
      </c>
      <c r="B65" s="256" t="s">
        <v>251</v>
      </c>
      <c r="C65" s="256" t="s">
        <v>195</v>
      </c>
      <c r="D65" s="257" t="s">
        <v>198</v>
      </c>
      <c r="E65" s="256" t="s">
        <v>306</v>
      </c>
      <c r="F65" s="256"/>
      <c r="G65" s="256"/>
      <c r="H65" s="430"/>
      <c r="I65" s="430"/>
      <c r="J65" s="430"/>
      <c r="K65" s="430"/>
      <c r="L65" s="430"/>
      <c r="M65" s="430"/>
      <c r="N65" s="430"/>
      <c r="O65" s="430"/>
      <c r="P65" s="300">
        <f>P66</f>
        <v>50000</v>
      </c>
      <c r="Q65" s="301">
        <f t="shared" ref="Q65:AC66" si="30">Q66</f>
        <v>15000</v>
      </c>
      <c r="R65" s="301">
        <f t="shared" si="30"/>
        <v>15000</v>
      </c>
      <c r="S65" s="301">
        <f t="shared" si="30"/>
        <v>15000</v>
      </c>
      <c r="T65" s="301">
        <f t="shared" si="30"/>
        <v>15000</v>
      </c>
      <c r="U65" s="301">
        <f t="shared" si="30"/>
        <v>15000</v>
      </c>
      <c r="V65" s="301">
        <f t="shared" si="30"/>
        <v>15000</v>
      </c>
      <c r="W65" s="301">
        <f t="shared" si="30"/>
        <v>15000</v>
      </c>
      <c r="X65" s="301">
        <f t="shared" si="30"/>
        <v>15000</v>
      </c>
      <c r="Y65" s="301">
        <f t="shared" si="30"/>
        <v>15000</v>
      </c>
      <c r="Z65" s="301">
        <f t="shared" si="30"/>
        <v>0</v>
      </c>
      <c r="AA65" s="301">
        <f t="shared" si="30"/>
        <v>0</v>
      </c>
      <c r="AB65" s="301">
        <f t="shared" si="30"/>
        <v>20000</v>
      </c>
      <c r="AC65" s="301">
        <f t="shared" si="30"/>
        <v>1000</v>
      </c>
    </row>
    <row r="66" spans="1:29">
      <c r="A66" s="290" t="s">
        <v>307</v>
      </c>
      <c r="B66" s="280" t="s">
        <v>251</v>
      </c>
      <c r="C66" s="280" t="s">
        <v>195</v>
      </c>
      <c r="D66" s="281" t="s">
        <v>198</v>
      </c>
      <c r="E66" s="280" t="s">
        <v>308</v>
      </c>
      <c r="F66" s="270"/>
      <c r="G66" s="280"/>
      <c r="H66" s="312"/>
      <c r="I66" s="312"/>
      <c r="J66" s="312"/>
      <c r="K66" s="312"/>
      <c r="L66" s="312"/>
      <c r="M66" s="312"/>
      <c r="N66" s="312"/>
      <c r="O66" s="312"/>
      <c r="P66" s="313">
        <f>P67</f>
        <v>50000</v>
      </c>
      <c r="Q66" s="314">
        <f t="shared" si="30"/>
        <v>15000</v>
      </c>
      <c r="R66" s="314">
        <f t="shared" si="30"/>
        <v>15000</v>
      </c>
      <c r="S66" s="314">
        <f t="shared" si="30"/>
        <v>15000</v>
      </c>
      <c r="T66" s="314">
        <f t="shared" si="30"/>
        <v>15000</v>
      </c>
      <c r="U66" s="314">
        <f t="shared" si="30"/>
        <v>15000</v>
      </c>
      <c r="V66" s="314">
        <f t="shared" si="30"/>
        <v>15000</v>
      </c>
      <c r="W66" s="314">
        <f t="shared" si="30"/>
        <v>15000</v>
      </c>
      <c r="X66" s="314">
        <f t="shared" si="30"/>
        <v>15000</v>
      </c>
      <c r="Y66" s="314">
        <f t="shared" si="30"/>
        <v>15000</v>
      </c>
      <c r="Z66" s="314">
        <f t="shared" si="30"/>
        <v>0</v>
      </c>
      <c r="AA66" s="314">
        <f t="shared" si="30"/>
        <v>0</v>
      </c>
      <c r="AB66" s="314">
        <f t="shared" si="30"/>
        <v>20000</v>
      </c>
      <c r="AC66" s="314">
        <f t="shared" si="30"/>
        <v>1000</v>
      </c>
    </row>
    <row r="67" spans="1:29" ht="25.5">
      <c r="A67" s="279" t="s">
        <v>276</v>
      </c>
      <c r="B67" s="280" t="s">
        <v>251</v>
      </c>
      <c r="C67" s="280" t="s">
        <v>195</v>
      </c>
      <c r="D67" s="281" t="s">
        <v>198</v>
      </c>
      <c r="E67" s="280" t="s">
        <v>308</v>
      </c>
      <c r="F67" s="270" t="s">
        <v>277</v>
      </c>
      <c r="G67" s="280"/>
      <c r="H67" s="282"/>
      <c r="I67" s="282"/>
      <c r="J67" s="282"/>
      <c r="K67" s="282"/>
      <c r="L67" s="282"/>
      <c r="M67" s="282"/>
      <c r="N67" s="282"/>
      <c r="O67" s="282"/>
      <c r="P67" s="313">
        <v>50000</v>
      </c>
      <c r="Q67" s="314">
        <v>15000</v>
      </c>
      <c r="R67" s="314">
        <v>15000</v>
      </c>
      <c r="S67" s="314">
        <v>15000</v>
      </c>
      <c r="T67" s="314">
        <v>15000</v>
      </c>
      <c r="U67" s="314">
        <v>15000</v>
      </c>
      <c r="V67" s="314">
        <v>15000</v>
      </c>
      <c r="W67" s="314">
        <v>15000</v>
      </c>
      <c r="X67" s="314">
        <v>15000</v>
      </c>
      <c r="Y67" s="314">
        <v>15000</v>
      </c>
      <c r="Z67" s="314"/>
      <c r="AA67" s="314"/>
      <c r="AB67" s="314">
        <v>20000</v>
      </c>
      <c r="AC67" s="292">
        <f>AB67*5%</f>
        <v>1000</v>
      </c>
    </row>
    <row r="68" spans="1:29" ht="15.75">
      <c r="A68" s="431" t="s">
        <v>199</v>
      </c>
      <c r="B68" s="256" t="s">
        <v>251</v>
      </c>
      <c r="C68" s="256" t="s">
        <v>184</v>
      </c>
      <c r="D68" s="257" t="s">
        <v>215</v>
      </c>
      <c r="E68" s="256"/>
      <c r="F68" s="256"/>
      <c r="G68" s="256" t="s">
        <v>254</v>
      </c>
      <c r="H68" s="430"/>
      <c r="I68" s="258"/>
      <c r="J68" s="432"/>
      <c r="K68" s="433"/>
      <c r="L68" s="432"/>
      <c r="M68" s="258"/>
      <c r="N68" s="434"/>
      <c r="O68" s="433"/>
      <c r="P68" s="259">
        <f t="shared" ref="P68:AC68" si="31">P69+P72</f>
        <v>33735659.780000001</v>
      </c>
      <c r="Q68" s="260" t="e">
        <f t="shared" si="31"/>
        <v>#REF!</v>
      </c>
      <c r="R68" s="260" t="e">
        <f t="shared" si="31"/>
        <v>#REF!</v>
      </c>
      <c r="S68" s="260" t="e">
        <f t="shared" si="31"/>
        <v>#REF!</v>
      </c>
      <c r="T68" s="260" t="e">
        <f t="shared" si="31"/>
        <v>#REF!</v>
      </c>
      <c r="U68" s="260" t="e">
        <f t="shared" si="31"/>
        <v>#REF!</v>
      </c>
      <c r="V68" s="260" t="e">
        <f t="shared" si="31"/>
        <v>#REF!</v>
      </c>
      <c r="W68" s="260" t="e">
        <f t="shared" si="31"/>
        <v>#REF!</v>
      </c>
      <c r="X68" s="260" t="e">
        <f t="shared" si="31"/>
        <v>#REF!</v>
      </c>
      <c r="Y68" s="260" t="e">
        <f t="shared" si="31"/>
        <v>#REF!</v>
      </c>
      <c r="Z68" s="260">
        <f t="shared" si="31"/>
        <v>33611490</v>
      </c>
      <c r="AA68" s="260">
        <f t="shared" si="31"/>
        <v>59037.250000000007</v>
      </c>
      <c r="AB68" s="260">
        <f t="shared" si="31"/>
        <v>33813510</v>
      </c>
      <c r="AC68" s="260">
        <f t="shared" si="31"/>
        <v>128175.5</v>
      </c>
    </row>
    <row r="69" spans="1:29" ht="15.75" hidden="1">
      <c r="A69" s="435" t="s">
        <v>309</v>
      </c>
      <c r="B69" s="256" t="s">
        <v>251</v>
      </c>
      <c r="C69" s="256" t="s">
        <v>184</v>
      </c>
      <c r="D69" s="257" t="s">
        <v>207</v>
      </c>
      <c r="E69" s="256"/>
      <c r="F69" s="256"/>
      <c r="G69" s="256"/>
      <c r="H69" s="430"/>
      <c r="I69" s="258"/>
      <c r="J69" s="432"/>
      <c r="K69" s="433"/>
      <c r="L69" s="432"/>
      <c r="M69" s="258"/>
      <c r="N69" s="434"/>
      <c r="O69" s="433"/>
      <c r="P69" s="259">
        <f t="shared" ref="P69:AB70" si="32">P70</f>
        <v>0</v>
      </c>
      <c r="Q69" s="260">
        <f t="shared" si="32"/>
        <v>0</v>
      </c>
      <c r="R69" s="260">
        <f t="shared" si="32"/>
        <v>0</v>
      </c>
      <c r="S69" s="260">
        <f t="shared" si="32"/>
        <v>0</v>
      </c>
      <c r="T69" s="260">
        <f t="shared" si="32"/>
        <v>0</v>
      </c>
      <c r="U69" s="260">
        <f t="shared" si="32"/>
        <v>0</v>
      </c>
      <c r="V69" s="260">
        <f t="shared" si="32"/>
        <v>0</v>
      </c>
      <c r="W69" s="260">
        <f t="shared" si="32"/>
        <v>0</v>
      </c>
      <c r="X69" s="260">
        <f t="shared" si="32"/>
        <v>0</v>
      </c>
      <c r="Y69" s="260">
        <f t="shared" si="32"/>
        <v>0</v>
      </c>
      <c r="Z69" s="260">
        <f t="shared" si="32"/>
        <v>0</v>
      </c>
      <c r="AA69" s="260"/>
      <c r="AB69" s="260">
        <f t="shared" si="32"/>
        <v>0</v>
      </c>
      <c r="AC69" s="292"/>
    </row>
    <row r="70" spans="1:29" ht="47.25" hidden="1">
      <c r="A70" s="436" t="s">
        <v>310</v>
      </c>
      <c r="B70" s="437" t="s">
        <v>251</v>
      </c>
      <c r="C70" s="437" t="s">
        <v>184</v>
      </c>
      <c r="D70" s="438" t="s">
        <v>207</v>
      </c>
      <c r="E70" s="437" t="s">
        <v>311</v>
      </c>
      <c r="F70" s="437"/>
      <c r="G70" s="437"/>
      <c r="H70" s="439"/>
      <c r="I70" s="440"/>
      <c r="J70" s="441"/>
      <c r="K70" s="442"/>
      <c r="L70" s="441"/>
      <c r="M70" s="440"/>
      <c r="N70" s="443"/>
      <c r="O70" s="442"/>
      <c r="P70" s="444">
        <f>P71</f>
        <v>0</v>
      </c>
      <c r="Q70" s="445">
        <f t="shared" si="32"/>
        <v>0</v>
      </c>
      <c r="R70" s="445">
        <f t="shared" si="32"/>
        <v>0</v>
      </c>
      <c r="S70" s="445">
        <f t="shared" si="32"/>
        <v>0</v>
      </c>
      <c r="T70" s="445">
        <f t="shared" si="32"/>
        <v>0</v>
      </c>
      <c r="U70" s="445">
        <f t="shared" si="32"/>
        <v>0</v>
      </c>
      <c r="V70" s="445">
        <f t="shared" si="32"/>
        <v>0</v>
      </c>
      <c r="W70" s="445">
        <f t="shared" si="32"/>
        <v>0</v>
      </c>
      <c r="X70" s="445">
        <f t="shared" si="32"/>
        <v>0</v>
      </c>
      <c r="Y70" s="445">
        <f t="shared" si="32"/>
        <v>0</v>
      </c>
      <c r="Z70" s="445">
        <f t="shared" si="32"/>
        <v>0</v>
      </c>
      <c r="AA70" s="445"/>
      <c r="AB70" s="445">
        <f t="shared" si="32"/>
        <v>0</v>
      </c>
      <c r="AC70" s="292"/>
    </row>
    <row r="71" spans="1:29" ht="63" hidden="1">
      <c r="A71" s="447" t="s">
        <v>312</v>
      </c>
      <c r="B71" s="437" t="s">
        <v>251</v>
      </c>
      <c r="C71" s="437" t="s">
        <v>184</v>
      </c>
      <c r="D71" s="438" t="s">
        <v>207</v>
      </c>
      <c r="E71" s="437" t="s">
        <v>311</v>
      </c>
      <c r="F71" s="437" t="s">
        <v>313</v>
      </c>
      <c r="G71" s="437"/>
      <c r="H71" s="439"/>
      <c r="I71" s="440"/>
      <c r="J71" s="441"/>
      <c r="K71" s="442"/>
      <c r="L71" s="441"/>
      <c r="M71" s="440"/>
      <c r="N71" s="443"/>
      <c r="O71" s="442"/>
      <c r="P71" s="444"/>
      <c r="Q71" s="445"/>
      <c r="R71" s="445"/>
      <c r="S71" s="445"/>
      <c r="T71" s="445"/>
      <c r="U71" s="448"/>
      <c r="V71" s="445"/>
      <c r="W71" s="445"/>
      <c r="X71" s="445"/>
      <c r="Y71" s="446"/>
      <c r="Z71" s="445"/>
      <c r="AA71" s="445"/>
      <c r="AB71" s="445"/>
      <c r="AC71" s="292"/>
    </row>
    <row r="72" spans="1:29" ht="15.75">
      <c r="A72" s="435" t="s">
        <v>314</v>
      </c>
      <c r="B72" s="256" t="s">
        <v>251</v>
      </c>
      <c r="C72" s="256" t="s">
        <v>184</v>
      </c>
      <c r="D72" s="257" t="s">
        <v>198</v>
      </c>
      <c r="E72" s="256"/>
      <c r="F72" s="256"/>
      <c r="G72" s="256"/>
      <c r="H72" s="430"/>
      <c r="I72" s="258"/>
      <c r="J72" s="432"/>
      <c r="K72" s="433"/>
      <c r="L72" s="432"/>
      <c r="M72" s="258"/>
      <c r="N72" s="434"/>
      <c r="O72" s="433"/>
      <c r="P72" s="259">
        <f>P74+P87+P89</f>
        <v>33735659.780000001</v>
      </c>
      <c r="Q72" s="259" t="e">
        <f t="shared" ref="Q72:AB72" si="33">Q74+Q87+Q89</f>
        <v>#REF!</v>
      </c>
      <c r="R72" s="259" t="e">
        <f t="shared" si="33"/>
        <v>#REF!</v>
      </c>
      <c r="S72" s="259" t="e">
        <f t="shared" si="33"/>
        <v>#REF!</v>
      </c>
      <c r="T72" s="259" t="e">
        <f t="shared" si="33"/>
        <v>#REF!</v>
      </c>
      <c r="U72" s="259" t="e">
        <f t="shared" si="33"/>
        <v>#REF!</v>
      </c>
      <c r="V72" s="259" t="e">
        <f t="shared" si="33"/>
        <v>#REF!</v>
      </c>
      <c r="W72" s="259" t="e">
        <f t="shared" si="33"/>
        <v>#REF!</v>
      </c>
      <c r="X72" s="259" t="e">
        <f t="shared" si="33"/>
        <v>#REF!</v>
      </c>
      <c r="Y72" s="259" t="e">
        <f t="shared" si="33"/>
        <v>#REF!</v>
      </c>
      <c r="Z72" s="259">
        <f t="shared" si="33"/>
        <v>33611490</v>
      </c>
      <c r="AA72" s="259">
        <f t="shared" si="33"/>
        <v>59037.250000000007</v>
      </c>
      <c r="AB72" s="259">
        <f t="shared" si="33"/>
        <v>33813510</v>
      </c>
      <c r="AC72" s="260">
        <f t="shared" ref="AC72" si="34">AC74</f>
        <v>128175.5</v>
      </c>
    </row>
    <row r="73" spans="1:29">
      <c r="A73" s="449" t="s">
        <v>315</v>
      </c>
      <c r="B73" s="450" t="s">
        <v>251</v>
      </c>
      <c r="C73" s="450" t="s">
        <v>184</v>
      </c>
      <c r="D73" s="451" t="s">
        <v>198</v>
      </c>
      <c r="E73" s="450" t="s">
        <v>306</v>
      </c>
      <c r="F73" s="450"/>
      <c r="G73" s="450"/>
      <c r="H73" s="452"/>
      <c r="I73" s="453"/>
      <c r="J73" s="454"/>
      <c r="K73" s="455"/>
      <c r="L73" s="454"/>
      <c r="M73" s="453"/>
      <c r="N73" s="456"/>
      <c r="O73" s="455"/>
      <c r="P73" s="457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292"/>
    </row>
    <row r="74" spans="1:29" ht="38.25">
      <c r="A74" s="459" t="s">
        <v>316</v>
      </c>
      <c r="B74" s="460" t="s">
        <v>251</v>
      </c>
      <c r="C74" s="460" t="s">
        <v>184</v>
      </c>
      <c r="D74" s="461" t="s">
        <v>198</v>
      </c>
      <c r="E74" s="460" t="s">
        <v>317</v>
      </c>
      <c r="F74" s="460"/>
      <c r="G74" s="460"/>
      <c r="H74" s="462"/>
      <c r="I74" s="462"/>
      <c r="J74" s="462"/>
      <c r="K74" s="462"/>
      <c r="L74" s="462"/>
      <c r="M74" s="462"/>
      <c r="N74" s="462"/>
      <c r="O74" s="462"/>
      <c r="P74" s="463">
        <f>P85+P86</f>
        <v>1997390</v>
      </c>
      <c r="Q74" s="464" t="e">
        <f t="shared" ref="Q74:AC74" si="35">Q85+Q86</f>
        <v>#REF!</v>
      </c>
      <c r="R74" s="464" t="e">
        <f t="shared" si="35"/>
        <v>#REF!</v>
      </c>
      <c r="S74" s="464" t="e">
        <f t="shared" si="35"/>
        <v>#REF!</v>
      </c>
      <c r="T74" s="464" t="e">
        <f t="shared" si="35"/>
        <v>#REF!</v>
      </c>
      <c r="U74" s="464" t="e">
        <f t="shared" si="35"/>
        <v>#REF!</v>
      </c>
      <c r="V74" s="464" t="e">
        <f t="shared" si="35"/>
        <v>#REF!</v>
      </c>
      <c r="W74" s="464" t="e">
        <f t="shared" si="35"/>
        <v>#REF!</v>
      </c>
      <c r="X74" s="464" t="e">
        <f t="shared" si="35"/>
        <v>#REF!</v>
      </c>
      <c r="Y74" s="464" t="e">
        <f t="shared" si="35"/>
        <v>#REF!</v>
      </c>
      <c r="Z74" s="464">
        <f t="shared" si="35"/>
        <v>2361490</v>
      </c>
      <c r="AA74" s="464">
        <f t="shared" si="35"/>
        <v>59037.250000000007</v>
      </c>
      <c r="AB74" s="464">
        <f t="shared" si="35"/>
        <v>2563510</v>
      </c>
      <c r="AC74" s="464">
        <f t="shared" si="35"/>
        <v>128175.5</v>
      </c>
    </row>
    <row r="75" spans="1:29" hidden="1">
      <c r="A75" s="465" t="s">
        <v>318</v>
      </c>
      <c r="B75" s="270" t="s">
        <v>319</v>
      </c>
      <c r="C75" s="270" t="s">
        <v>180</v>
      </c>
      <c r="D75" s="275" t="s">
        <v>184</v>
      </c>
      <c r="E75" s="270" t="s">
        <v>320</v>
      </c>
      <c r="F75" s="280" t="s">
        <v>321</v>
      </c>
      <c r="G75" s="270" t="s">
        <v>322</v>
      </c>
      <c r="H75" s="294"/>
      <c r="I75" s="466"/>
      <c r="J75" s="467">
        <v>0</v>
      </c>
      <c r="K75" s="305"/>
      <c r="L75" s="468"/>
      <c r="M75" s="469"/>
      <c r="N75" s="470"/>
      <c r="O75" s="308"/>
      <c r="P75" s="309"/>
      <c r="Q75" s="425"/>
      <c r="R75" s="425"/>
      <c r="S75" s="471"/>
      <c r="T75" s="284"/>
      <c r="U75" s="294" t="e">
        <f t="shared" ref="U75:U84" si="36">T75/P75*100</f>
        <v>#DIV/0!</v>
      </c>
      <c r="V75" s="296"/>
      <c r="W75" s="296"/>
      <c r="X75" s="296"/>
      <c r="Y75" s="296"/>
      <c r="Z75" s="295"/>
      <c r="AA75" s="295"/>
      <c r="AB75" s="295"/>
      <c r="AC75" s="292"/>
    </row>
    <row r="76" spans="1:29" hidden="1">
      <c r="A76" s="472" t="s">
        <v>323</v>
      </c>
      <c r="B76" s="280" t="s">
        <v>319</v>
      </c>
      <c r="C76" s="280" t="s">
        <v>180</v>
      </c>
      <c r="D76" s="281" t="s">
        <v>184</v>
      </c>
      <c r="E76" s="280" t="s">
        <v>320</v>
      </c>
      <c r="F76" s="280" t="s">
        <v>321</v>
      </c>
      <c r="G76" s="280" t="s">
        <v>324</v>
      </c>
      <c r="H76" s="312">
        <f t="shared" ref="H76:O76" si="37">H79+H80</f>
        <v>0</v>
      </c>
      <c r="I76" s="312">
        <f t="shared" si="37"/>
        <v>112078</v>
      </c>
      <c r="J76" s="312">
        <f t="shared" si="37"/>
        <v>17500</v>
      </c>
      <c r="K76" s="312">
        <f t="shared" si="37"/>
        <v>0</v>
      </c>
      <c r="L76" s="312">
        <f t="shared" si="37"/>
        <v>0</v>
      </c>
      <c r="M76" s="312">
        <f t="shared" si="37"/>
        <v>0</v>
      </c>
      <c r="N76" s="312">
        <f t="shared" si="37"/>
        <v>0</v>
      </c>
      <c r="O76" s="312">
        <f t="shared" si="37"/>
        <v>0</v>
      </c>
      <c r="P76" s="313"/>
      <c r="Q76" s="312">
        <f>Q79+Q80</f>
        <v>0</v>
      </c>
      <c r="R76" s="312"/>
      <c r="S76" s="471"/>
      <c r="T76" s="284"/>
      <c r="U76" s="294" t="e">
        <f t="shared" si="36"/>
        <v>#DIV/0!</v>
      </c>
      <c r="V76" s="296"/>
      <c r="W76" s="296"/>
      <c r="X76" s="296"/>
      <c r="Y76" s="296"/>
      <c r="Z76" s="295"/>
      <c r="AA76" s="295"/>
      <c r="AB76" s="295"/>
      <c r="AC76" s="292"/>
    </row>
    <row r="77" spans="1:29" hidden="1">
      <c r="A77" s="473" t="s">
        <v>325</v>
      </c>
      <c r="B77" s="280" t="s">
        <v>319</v>
      </c>
      <c r="C77" s="280" t="s">
        <v>180</v>
      </c>
      <c r="D77" s="281" t="s">
        <v>184</v>
      </c>
      <c r="E77" s="280" t="s">
        <v>320</v>
      </c>
      <c r="F77" s="280" t="s">
        <v>321</v>
      </c>
      <c r="G77" s="280">
        <v>3400100</v>
      </c>
      <c r="H77" s="312"/>
      <c r="I77" s="304"/>
      <c r="J77" s="398"/>
      <c r="K77" s="305"/>
      <c r="L77" s="399"/>
      <c r="M77" s="307"/>
      <c r="N77" s="474"/>
      <c r="O77" s="308"/>
      <c r="P77" s="309"/>
      <c r="Q77" s="425"/>
      <c r="R77" s="425"/>
      <c r="S77" s="471"/>
      <c r="T77" s="284"/>
      <c r="U77" s="294" t="e">
        <f t="shared" si="36"/>
        <v>#DIV/0!</v>
      </c>
      <c r="V77" s="296"/>
      <c r="W77" s="296"/>
      <c r="X77" s="296"/>
      <c r="Y77" s="296"/>
      <c r="Z77" s="295"/>
      <c r="AA77" s="295"/>
      <c r="AB77" s="295"/>
      <c r="AC77" s="292"/>
    </row>
    <row r="78" spans="1:29" hidden="1">
      <c r="A78" s="473" t="s">
        <v>326</v>
      </c>
      <c r="B78" s="280" t="s">
        <v>319</v>
      </c>
      <c r="C78" s="280" t="s">
        <v>180</v>
      </c>
      <c r="D78" s="281" t="s">
        <v>184</v>
      </c>
      <c r="E78" s="280" t="s">
        <v>320</v>
      </c>
      <c r="F78" s="280" t="s">
        <v>321</v>
      </c>
      <c r="G78" s="280">
        <v>3400200</v>
      </c>
      <c r="H78" s="312"/>
      <c r="I78" s="304"/>
      <c r="J78" s="398"/>
      <c r="K78" s="305"/>
      <c r="L78" s="399"/>
      <c r="M78" s="307"/>
      <c r="N78" s="474"/>
      <c r="O78" s="308"/>
      <c r="P78" s="309"/>
      <c r="Q78" s="425"/>
      <c r="R78" s="425"/>
      <c r="S78" s="471"/>
      <c r="T78" s="284"/>
      <c r="U78" s="294" t="e">
        <f t="shared" si="36"/>
        <v>#DIV/0!</v>
      </c>
      <c r="V78" s="296"/>
      <c r="W78" s="296"/>
      <c r="X78" s="296"/>
      <c r="Y78" s="296"/>
      <c r="Z78" s="295"/>
      <c r="AA78" s="295"/>
      <c r="AB78" s="295"/>
      <c r="AC78" s="292"/>
    </row>
    <row r="79" spans="1:29" hidden="1">
      <c r="A79" s="473" t="s">
        <v>327</v>
      </c>
      <c r="B79" s="280" t="s">
        <v>319</v>
      </c>
      <c r="C79" s="280" t="s">
        <v>180</v>
      </c>
      <c r="D79" s="281" t="s">
        <v>184</v>
      </c>
      <c r="E79" s="280" t="s">
        <v>320</v>
      </c>
      <c r="F79" s="280" t="s">
        <v>321</v>
      </c>
      <c r="G79" s="280">
        <v>3400400</v>
      </c>
      <c r="H79" s="312"/>
      <c r="I79" s="304">
        <v>82078</v>
      </c>
      <c r="J79" s="291">
        <v>10000</v>
      </c>
      <c r="K79" s="305"/>
      <c r="L79" s="306"/>
      <c r="M79" s="307">
        <f>L79/I79*100</f>
        <v>0</v>
      </c>
      <c r="N79" s="474"/>
      <c r="O79" s="308"/>
      <c r="P79" s="309"/>
      <c r="Q79" s="425"/>
      <c r="R79" s="425"/>
      <c r="S79" s="471"/>
      <c r="T79" s="284"/>
      <c r="U79" s="294" t="e">
        <f t="shared" si="36"/>
        <v>#DIV/0!</v>
      </c>
      <c r="V79" s="296"/>
      <c r="W79" s="296"/>
      <c r="X79" s="296"/>
      <c r="Y79" s="296"/>
      <c r="Z79" s="295"/>
      <c r="AA79" s="295"/>
      <c r="AB79" s="295"/>
      <c r="AC79" s="292"/>
    </row>
    <row r="80" spans="1:29" hidden="1">
      <c r="A80" s="473" t="s">
        <v>328</v>
      </c>
      <c r="B80" s="280" t="s">
        <v>319</v>
      </c>
      <c r="C80" s="280" t="s">
        <v>180</v>
      </c>
      <c r="D80" s="281" t="s">
        <v>184</v>
      </c>
      <c r="E80" s="280" t="s">
        <v>320</v>
      </c>
      <c r="F80" s="280" t="s">
        <v>321</v>
      </c>
      <c r="G80" s="280">
        <v>3400500</v>
      </c>
      <c r="H80" s="312"/>
      <c r="I80" s="304">
        <v>30000</v>
      </c>
      <c r="J80" s="398">
        <v>7500</v>
      </c>
      <c r="K80" s="305"/>
      <c r="L80" s="399"/>
      <c r="M80" s="307">
        <f>L80/I80*100</f>
        <v>0</v>
      </c>
      <c r="N80" s="474"/>
      <c r="O80" s="308"/>
      <c r="P80" s="309"/>
      <c r="Q80" s="425"/>
      <c r="R80" s="425"/>
      <c r="S80" s="471"/>
      <c r="T80" s="284"/>
      <c r="U80" s="294" t="e">
        <f t="shared" si="36"/>
        <v>#DIV/0!</v>
      </c>
      <c r="V80" s="296"/>
      <c r="W80" s="296"/>
      <c r="X80" s="296"/>
      <c r="Y80" s="296"/>
      <c r="Z80" s="295"/>
      <c r="AA80" s="295"/>
      <c r="AB80" s="295"/>
      <c r="AC80" s="292"/>
    </row>
    <row r="81" spans="1:34" hidden="1">
      <c r="A81" s="475" t="s">
        <v>329</v>
      </c>
      <c r="B81" s="476" t="s">
        <v>319</v>
      </c>
      <c r="C81" s="476" t="s">
        <v>180</v>
      </c>
      <c r="D81" s="477" t="s">
        <v>184</v>
      </c>
      <c r="E81" s="476" t="s">
        <v>320</v>
      </c>
      <c r="F81" s="476" t="s">
        <v>321</v>
      </c>
      <c r="G81" s="476">
        <v>3400600</v>
      </c>
      <c r="H81" s="478"/>
      <c r="I81" s="479">
        <v>40000</v>
      </c>
      <c r="J81" s="480">
        <v>2500</v>
      </c>
      <c r="K81" s="481"/>
      <c r="L81" s="482"/>
      <c r="M81" s="483">
        <f>L81/I81*100</f>
        <v>0</v>
      </c>
      <c r="N81" s="484"/>
      <c r="O81" s="485"/>
      <c r="P81" s="486"/>
      <c r="Q81" s="487"/>
      <c r="R81" s="487"/>
      <c r="S81" s="488"/>
      <c r="T81" s="284"/>
      <c r="U81" s="294" t="e">
        <f t="shared" si="36"/>
        <v>#DIV/0!</v>
      </c>
      <c r="V81" s="296"/>
      <c r="W81" s="296"/>
      <c r="X81" s="296"/>
      <c r="Y81" s="296"/>
      <c r="Z81" s="295"/>
      <c r="AA81" s="295"/>
      <c r="AB81" s="295"/>
      <c r="AC81" s="292"/>
    </row>
    <row r="82" spans="1:34" hidden="1">
      <c r="A82" s="489" t="s">
        <v>187</v>
      </c>
      <c r="B82" s="490" t="s">
        <v>319</v>
      </c>
      <c r="C82" s="490" t="s">
        <v>180</v>
      </c>
      <c r="D82" s="491" t="s">
        <v>188</v>
      </c>
      <c r="E82" s="490" t="s">
        <v>330</v>
      </c>
      <c r="F82" s="490" t="s">
        <v>254</v>
      </c>
      <c r="G82" s="490" t="s">
        <v>254</v>
      </c>
      <c r="H82" s="492"/>
      <c r="I82" s="493"/>
      <c r="J82" s="494"/>
      <c r="K82" s="495"/>
      <c r="L82" s="496"/>
      <c r="M82" s="497"/>
      <c r="N82" s="498"/>
      <c r="O82" s="499"/>
      <c r="P82" s="500"/>
      <c r="Q82" s="501"/>
      <c r="R82" s="502"/>
      <c r="S82" s="502"/>
      <c r="T82" s="284"/>
      <c r="U82" s="294" t="e">
        <f t="shared" si="36"/>
        <v>#DIV/0!</v>
      </c>
      <c r="V82" s="296"/>
      <c r="W82" s="296"/>
      <c r="X82" s="296"/>
      <c r="Y82" s="296"/>
      <c r="Z82" s="295"/>
      <c r="AA82" s="295"/>
      <c r="AB82" s="295"/>
      <c r="AC82" s="292"/>
    </row>
    <row r="83" spans="1:34" hidden="1">
      <c r="A83" s="503" t="s">
        <v>331</v>
      </c>
      <c r="B83" s="504" t="s">
        <v>319</v>
      </c>
      <c r="C83" s="504" t="s">
        <v>180</v>
      </c>
      <c r="D83" s="505" t="s">
        <v>188</v>
      </c>
      <c r="E83" s="504" t="s">
        <v>332</v>
      </c>
      <c r="F83" s="504" t="s">
        <v>254</v>
      </c>
      <c r="G83" s="504" t="s">
        <v>254</v>
      </c>
      <c r="H83" s="506"/>
      <c r="I83" s="507"/>
      <c r="J83" s="508"/>
      <c r="K83" s="481"/>
      <c r="L83" s="509"/>
      <c r="M83" s="510"/>
      <c r="N83" s="511"/>
      <c r="O83" s="512"/>
      <c r="P83" s="513"/>
      <c r="Q83" s="501"/>
      <c r="R83" s="502"/>
      <c r="S83" s="502"/>
      <c r="T83" s="284"/>
      <c r="U83" s="294" t="e">
        <f t="shared" si="36"/>
        <v>#DIV/0!</v>
      </c>
      <c r="V83" s="296"/>
      <c r="W83" s="296"/>
      <c r="X83" s="296"/>
      <c r="Y83" s="296"/>
      <c r="Z83" s="295"/>
      <c r="AA83" s="295"/>
      <c r="AB83" s="295"/>
      <c r="AC83" s="292"/>
    </row>
    <row r="84" spans="1:34" hidden="1">
      <c r="A84" s="503" t="s">
        <v>279</v>
      </c>
      <c r="B84" s="504" t="s">
        <v>319</v>
      </c>
      <c r="C84" s="504" t="s">
        <v>180</v>
      </c>
      <c r="D84" s="505" t="s">
        <v>188</v>
      </c>
      <c r="E84" s="504" t="s">
        <v>332</v>
      </c>
      <c r="F84" s="504" t="s">
        <v>333</v>
      </c>
      <c r="G84" s="504" t="s">
        <v>334</v>
      </c>
      <c r="H84" s="506"/>
      <c r="I84" s="507"/>
      <c r="J84" s="508"/>
      <c r="K84" s="481"/>
      <c r="L84" s="509"/>
      <c r="M84" s="510"/>
      <c r="N84" s="511"/>
      <c r="O84" s="512"/>
      <c r="P84" s="513"/>
      <c r="Q84" s="501"/>
      <c r="R84" s="502"/>
      <c r="S84" s="502"/>
      <c r="T84" s="514"/>
      <c r="U84" s="506" t="e">
        <f t="shared" si="36"/>
        <v>#DIV/0!</v>
      </c>
      <c r="V84" s="296"/>
      <c r="W84" s="296"/>
      <c r="X84" s="296"/>
      <c r="Y84" s="296"/>
      <c r="Z84" s="295"/>
      <c r="AA84" s="295"/>
      <c r="AB84" s="295"/>
      <c r="AC84" s="292"/>
    </row>
    <row r="85" spans="1:34" ht="25.5">
      <c r="A85" s="279" t="s">
        <v>276</v>
      </c>
      <c r="B85" s="280" t="s">
        <v>251</v>
      </c>
      <c r="C85" s="280" t="s">
        <v>184</v>
      </c>
      <c r="D85" s="281" t="s">
        <v>198</v>
      </c>
      <c r="E85" s="280" t="s">
        <v>317</v>
      </c>
      <c r="F85" s="280" t="s">
        <v>277</v>
      </c>
      <c r="G85" s="287"/>
      <c r="H85" s="515"/>
      <c r="I85" s="283"/>
      <c r="J85" s="516"/>
      <c r="K85" s="517"/>
      <c r="L85" s="516"/>
      <c r="M85" s="283"/>
      <c r="N85" s="518"/>
      <c r="O85" s="517"/>
      <c r="P85" s="519">
        <v>1289825.6000000001</v>
      </c>
      <c r="Q85" s="520" t="e">
        <f>Q91+Q93+Q94+Q127+#REF!+Q135</f>
        <v>#REF!</v>
      </c>
      <c r="R85" s="520" t="e">
        <f>R91+R93+R94+R127+#REF!+R135</f>
        <v>#REF!</v>
      </c>
      <c r="S85" s="520" t="e">
        <f>S91+S93+S94+S127+#REF!+S135</f>
        <v>#REF!</v>
      </c>
      <c r="T85" s="520" t="e">
        <f>T91+T93+T94+T127+#REF!+T135</f>
        <v>#REF!</v>
      </c>
      <c r="U85" s="520" t="e">
        <f>U91+U93+U94+U127+#REF!+U135</f>
        <v>#REF!</v>
      </c>
      <c r="V85" s="520" t="e">
        <f>V91+V93+V94+V127+#REF!+V135</f>
        <v>#REF!</v>
      </c>
      <c r="W85" s="520" t="e">
        <f>W91+W93+W94+W127+#REF!+W135</f>
        <v>#REF!</v>
      </c>
      <c r="X85" s="520" t="e">
        <f>X91+X93+X94+X127+#REF!+X135</f>
        <v>#REF!</v>
      </c>
      <c r="Y85" s="521" t="e">
        <f>Y91+Y93+Y94+Y127+#REF!+Y135</f>
        <v>#REF!</v>
      </c>
      <c r="Z85" s="292">
        <v>1524968</v>
      </c>
      <c r="AA85" s="292">
        <f>Z85*2.5%</f>
        <v>38124.200000000004</v>
      </c>
      <c r="AB85" s="292">
        <v>1705812</v>
      </c>
      <c r="AC85" s="292">
        <f>AB85*5%</f>
        <v>85290.6</v>
      </c>
      <c r="AH85" s="338"/>
    </row>
    <row r="86" spans="1:34">
      <c r="A86" s="279" t="s">
        <v>282</v>
      </c>
      <c r="B86" s="280" t="s">
        <v>251</v>
      </c>
      <c r="C86" s="280" t="s">
        <v>184</v>
      </c>
      <c r="D86" s="281" t="s">
        <v>198</v>
      </c>
      <c r="E86" s="280" t="s">
        <v>335</v>
      </c>
      <c r="F86" s="280" t="s">
        <v>283</v>
      </c>
      <c r="G86" s="280"/>
      <c r="H86" s="312"/>
      <c r="I86" s="291"/>
      <c r="J86" s="398"/>
      <c r="K86" s="522"/>
      <c r="L86" s="398"/>
      <c r="M86" s="291"/>
      <c r="N86" s="474"/>
      <c r="O86" s="522"/>
      <c r="P86" s="313">
        <v>707564.4</v>
      </c>
      <c r="Q86" s="314"/>
      <c r="R86" s="314"/>
      <c r="S86" s="314"/>
      <c r="T86" s="314"/>
      <c r="U86" s="314"/>
      <c r="V86" s="314"/>
      <c r="W86" s="314"/>
      <c r="X86" s="314"/>
      <c r="Y86" s="314"/>
      <c r="Z86" s="314">
        <v>836522</v>
      </c>
      <c r="AA86" s="292">
        <f>Z86*2.5%</f>
        <v>20913.050000000003</v>
      </c>
      <c r="AB86" s="314">
        <v>857698</v>
      </c>
      <c r="AC86" s="292">
        <f>AB86*5%</f>
        <v>42884.9</v>
      </c>
      <c r="AH86" s="338"/>
    </row>
    <row r="87" spans="1:34">
      <c r="A87" s="538" t="s">
        <v>476</v>
      </c>
      <c r="B87" s="460" t="s">
        <v>251</v>
      </c>
      <c r="C87" s="460" t="s">
        <v>184</v>
      </c>
      <c r="D87" s="461" t="s">
        <v>198</v>
      </c>
      <c r="E87" s="460" t="s">
        <v>306</v>
      </c>
      <c r="F87" s="460"/>
      <c r="G87" s="460"/>
      <c r="H87" s="528"/>
      <c r="I87" s="529"/>
      <c r="J87" s="530"/>
      <c r="K87" s="531"/>
      <c r="L87" s="530"/>
      <c r="M87" s="529"/>
      <c r="N87" s="532"/>
      <c r="O87" s="531"/>
      <c r="P87" s="463">
        <f>P88</f>
        <v>31250000</v>
      </c>
      <c r="Q87" s="463">
        <f t="shared" ref="Q87:AB87" si="38">Q88</f>
        <v>0</v>
      </c>
      <c r="R87" s="463">
        <f t="shared" si="38"/>
        <v>0</v>
      </c>
      <c r="S87" s="463">
        <f t="shared" si="38"/>
        <v>0</v>
      </c>
      <c r="T87" s="463">
        <f t="shared" si="38"/>
        <v>0</v>
      </c>
      <c r="U87" s="463">
        <f t="shared" si="38"/>
        <v>0</v>
      </c>
      <c r="V87" s="463">
        <f t="shared" si="38"/>
        <v>0</v>
      </c>
      <c r="W87" s="463">
        <f t="shared" si="38"/>
        <v>0</v>
      </c>
      <c r="X87" s="463">
        <f t="shared" si="38"/>
        <v>0</v>
      </c>
      <c r="Y87" s="463">
        <f t="shared" si="38"/>
        <v>0</v>
      </c>
      <c r="Z87" s="463">
        <f t="shared" si="38"/>
        <v>31250000</v>
      </c>
      <c r="AA87" s="463">
        <f t="shared" si="38"/>
        <v>0</v>
      </c>
      <c r="AB87" s="463">
        <f t="shared" si="38"/>
        <v>31250000</v>
      </c>
      <c r="AC87" s="654"/>
    </row>
    <row r="88" spans="1:34" ht="25.5">
      <c r="A88" s="549" t="s">
        <v>360</v>
      </c>
      <c r="B88" s="280" t="s">
        <v>251</v>
      </c>
      <c r="C88" s="280" t="s">
        <v>184</v>
      </c>
      <c r="D88" s="281" t="s">
        <v>198</v>
      </c>
      <c r="E88" s="280" t="s">
        <v>477</v>
      </c>
      <c r="F88" s="280" t="s">
        <v>362</v>
      </c>
      <c r="G88" s="280"/>
      <c r="H88" s="312"/>
      <c r="I88" s="291"/>
      <c r="J88" s="398"/>
      <c r="K88" s="522"/>
      <c r="L88" s="398"/>
      <c r="M88" s="291"/>
      <c r="N88" s="474"/>
      <c r="O88" s="522"/>
      <c r="P88" s="313">
        <v>31250000</v>
      </c>
      <c r="Q88" s="314"/>
      <c r="R88" s="314"/>
      <c r="S88" s="314"/>
      <c r="T88" s="314"/>
      <c r="U88" s="314"/>
      <c r="V88" s="314"/>
      <c r="W88" s="314"/>
      <c r="X88" s="314"/>
      <c r="Y88" s="314"/>
      <c r="Z88" s="314">
        <v>31250000</v>
      </c>
      <c r="AA88" s="292"/>
      <c r="AB88" s="314">
        <v>31250000</v>
      </c>
      <c r="AC88" s="292"/>
    </row>
    <row r="89" spans="1:34" ht="25.5">
      <c r="A89" s="542" t="s">
        <v>347</v>
      </c>
      <c r="B89" s="460" t="s">
        <v>251</v>
      </c>
      <c r="C89" s="460" t="s">
        <v>184</v>
      </c>
      <c r="D89" s="461" t="s">
        <v>198</v>
      </c>
      <c r="E89" s="460" t="s">
        <v>306</v>
      </c>
      <c r="F89" s="280"/>
      <c r="G89" s="280"/>
      <c r="H89" s="312"/>
      <c r="I89" s="291"/>
      <c r="J89" s="398"/>
      <c r="K89" s="522"/>
      <c r="L89" s="398"/>
      <c r="M89" s="291"/>
      <c r="N89" s="474"/>
      <c r="O89" s="522"/>
      <c r="P89" s="313">
        <f>P90</f>
        <v>488269.78</v>
      </c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292"/>
      <c r="AB89" s="314"/>
      <c r="AC89" s="292"/>
    </row>
    <row r="90" spans="1:34" ht="25.5">
      <c r="A90" s="279" t="s">
        <v>276</v>
      </c>
      <c r="B90" s="280" t="s">
        <v>251</v>
      </c>
      <c r="C90" s="280" t="s">
        <v>184</v>
      </c>
      <c r="D90" s="281" t="s">
        <v>198</v>
      </c>
      <c r="E90" s="280" t="s">
        <v>348</v>
      </c>
      <c r="F90" s="280" t="s">
        <v>277</v>
      </c>
      <c r="G90" s="280"/>
      <c r="H90" s="312"/>
      <c r="I90" s="291"/>
      <c r="J90" s="398"/>
      <c r="K90" s="522"/>
      <c r="L90" s="398"/>
      <c r="M90" s="291"/>
      <c r="N90" s="474"/>
      <c r="O90" s="522"/>
      <c r="P90" s="313">
        <v>488269.78</v>
      </c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292"/>
      <c r="AB90" s="314"/>
      <c r="AC90" s="292"/>
    </row>
    <row r="91" spans="1:34" ht="15.75">
      <c r="A91" s="435" t="s">
        <v>202</v>
      </c>
      <c r="B91" s="256" t="s">
        <v>251</v>
      </c>
      <c r="C91" s="256" t="s">
        <v>203</v>
      </c>
      <c r="D91" s="257" t="s">
        <v>215</v>
      </c>
      <c r="E91" s="256"/>
      <c r="F91" s="256"/>
      <c r="G91" s="523"/>
      <c r="H91" s="524"/>
      <c r="I91" s="525"/>
      <c r="J91" s="525"/>
      <c r="K91" s="525"/>
      <c r="L91" s="525"/>
      <c r="M91" s="525"/>
      <c r="N91" s="526"/>
      <c r="O91" s="525"/>
      <c r="P91" s="300">
        <f t="shared" ref="P91:AC91" si="39">P92+P100</f>
        <v>281689192.69</v>
      </c>
      <c r="Q91" s="301">
        <f t="shared" si="39"/>
        <v>1486223.03</v>
      </c>
      <c r="R91" s="301">
        <f t="shared" si="39"/>
        <v>1486223.03</v>
      </c>
      <c r="S91" s="301">
        <f t="shared" si="39"/>
        <v>1486223.03</v>
      </c>
      <c r="T91" s="301">
        <f t="shared" si="39"/>
        <v>1486223.03</v>
      </c>
      <c r="U91" s="301">
        <f t="shared" si="39"/>
        <v>1486223.03</v>
      </c>
      <c r="V91" s="301">
        <f t="shared" si="39"/>
        <v>1486223.03</v>
      </c>
      <c r="W91" s="301">
        <f t="shared" si="39"/>
        <v>1486223.03</v>
      </c>
      <c r="X91" s="301">
        <f t="shared" si="39"/>
        <v>1486223.03</v>
      </c>
      <c r="Y91" s="301">
        <f t="shared" si="39"/>
        <v>1486223.03</v>
      </c>
      <c r="Z91" s="301">
        <f t="shared" si="39"/>
        <v>2516800</v>
      </c>
      <c r="AA91" s="301">
        <f t="shared" si="39"/>
        <v>37500</v>
      </c>
      <c r="AB91" s="301">
        <f t="shared" si="39"/>
        <v>2216800</v>
      </c>
      <c r="AC91" s="301">
        <f t="shared" si="39"/>
        <v>60000</v>
      </c>
    </row>
    <row r="92" spans="1:34" ht="15.75">
      <c r="A92" s="435" t="s">
        <v>204</v>
      </c>
      <c r="B92" s="256" t="s">
        <v>251</v>
      </c>
      <c r="C92" s="256" t="s">
        <v>203</v>
      </c>
      <c r="D92" s="257" t="s">
        <v>182</v>
      </c>
      <c r="E92" s="256"/>
      <c r="F92" s="256"/>
      <c r="G92" s="523"/>
      <c r="H92" s="524"/>
      <c r="I92" s="525"/>
      <c r="J92" s="525"/>
      <c r="K92" s="525"/>
      <c r="L92" s="525"/>
      <c r="M92" s="525"/>
      <c r="N92" s="526"/>
      <c r="O92" s="525"/>
      <c r="P92" s="300">
        <f>P93+P95+P98</f>
        <v>276291900.76999998</v>
      </c>
      <c r="Q92" s="301">
        <f t="shared" ref="Q92:AA92" si="40">Q93+Q95+Q98</f>
        <v>1486223.03</v>
      </c>
      <c r="R92" s="301">
        <f t="shared" si="40"/>
        <v>1486223.03</v>
      </c>
      <c r="S92" s="301">
        <f t="shared" si="40"/>
        <v>1486223.03</v>
      </c>
      <c r="T92" s="301">
        <f t="shared" si="40"/>
        <v>1486223.03</v>
      </c>
      <c r="U92" s="301">
        <f t="shared" si="40"/>
        <v>1486223.03</v>
      </c>
      <c r="V92" s="301">
        <f t="shared" si="40"/>
        <v>1486223.03</v>
      </c>
      <c r="W92" s="301">
        <f t="shared" si="40"/>
        <v>1486223.03</v>
      </c>
      <c r="X92" s="301">
        <f t="shared" si="40"/>
        <v>1486223.03</v>
      </c>
      <c r="Y92" s="301">
        <f t="shared" si="40"/>
        <v>1486223.03</v>
      </c>
      <c r="Z92" s="301">
        <f t="shared" si="40"/>
        <v>300000</v>
      </c>
      <c r="AA92" s="301">
        <f t="shared" si="40"/>
        <v>7500</v>
      </c>
      <c r="AB92" s="301">
        <f>AB93+AB95+AB98</f>
        <v>400000</v>
      </c>
      <c r="AC92" s="301">
        <f>AC93+AC95+AC98</f>
        <v>20000</v>
      </c>
    </row>
    <row r="93" spans="1:34">
      <c r="A93" s="290" t="s">
        <v>307</v>
      </c>
      <c r="B93" s="460" t="s">
        <v>251</v>
      </c>
      <c r="C93" s="460" t="s">
        <v>203</v>
      </c>
      <c r="D93" s="461" t="s">
        <v>182</v>
      </c>
      <c r="E93" s="527" t="s">
        <v>291</v>
      </c>
      <c r="F93" s="460"/>
      <c r="G93" s="460"/>
      <c r="H93" s="528"/>
      <c r="I93" s="529"/>
      <c r="J93" s="530"/>
      <c r="K93" s="531"/>
      <c r="L93" s="530"/>
      <c r="M93" s="529"/>
      <c r="N93" s="532"/>
      <c r="O93" s="531"/>
      <c r="P93" s="533">
        <v>1089500.77</v>
      </c>
      <c r="Q93" s="534">
        <f t="shared" ref="Q93:AC93" si="41">Q94+Q97</f>
        <v>1486223.03</v>
      </c>
      <c r="R93" s="534">
        <f t="shared" si="41"/>
        <v>1486223.03</v>
      </c>
      <c r="S93" s="534">
        <f t="shared" si="41"/>
        <v>1486223.03</v>
      </c>
      <c r="T93" s="534">
        <f t="shared" si="41"/>
        <v>1486223.03</v>
      </c>
      <c r="U93" s="534">
        <f t="shared" si="41"/>
        <v>1486223.03</v>
      </c>
      <c r="V93" s="534">
        <f t="shared" si="41"/>
        <v>1486223.03</v>
      </c>
      <c r="W93" s="534">
        <f t="shared" si="41"/>
        <v>1486223.03</v>
      </c>
      <c r="X93" s="534">
        <f t="shared" si="41"/>
        <v>1486223.03</v>
      </c>
      <c r="Y93" s="534">
        <f t="shared" si="41"/>
        <v>1486223.03</v>
      </c>
      <c r="Z93" s="534">
        <f t="shared" si="41"/>
        <v>300000</v>
      </c>
      <c r="AA93" s="534">
        <f t="shared" si="41"/>
        <v>7500</v>
      </c>
      <c r="AB93" s="534">
        <f t="shared" si="41"/>
        <v>400000</v>
      </c>
      <c r="AC93" s="534">
        <f t="shared" si="41"/>
        <v>20000</v>
      </c>
    </row>
    <row r="94" spans="1:34" ht="25.5">
      <c r="A94" s="279" t="s">
        <v>276</v>
      </c>
      <c r="B94" s="280" t="s">
        <v>251</v>
      </c>
      <c r="C94" s="280" t="s">
        <v>203</v>
      </c>
      <c r="D94" s="281" t="s">
        <v>182</v>
      </c>
      <c r="E94" s="270" t="s">
        <v>336</v>
      </c>
      <c r="F94" s="280" t="s">
        <v>277</v>
      </c>
      <c r="G94" s="280"/>
      <c r="H94" s="312"/>
      <c r="I94" s="291"/>
      <c r="J94" s="398"/>
      <c r="K94" s="522"/>
      <c r="L94" s="398"/>
      <c r="M94" s="291"/>
      <c r="N94" s="474"/>
      <c r="O94" s="522"/>
      <c r="P94" s="313">
        <v>1090500.77</v>
      </c>
      <c r="Q94" s="314">
        <v>1486223.03</v>
      </c>
      <c r="R94" s="314">
        <v>1486223.03</v>
      </c>
      <c r="S94" s="314">
        <v>1486223.03</v>
      </c>
      <c r="T94" s="314">
        <v>1486223.03</v>
      </c>
      <c r="U94" s="314">
        <v>1486223.03</v>
      </c>
      <c r="V94" s="314">
        <v>1486223.03</v>
      </c>
      <c r="W94" s="314">
        <v>1486223.03</v>
      </c>
      <c r="X94" s="314">
        <v>1486223.03</v>
      </c>
      <c r="Y94" s="314">
        <v>1486223.03</v>
      </c>
      <c r="Z94" s="314">
        <v>300000</v>
      </c>
      <c r="AA94" s="314">
        <f>Z94*2.5%</f>
        <v>7500</v>
      </c>
      <c r="AB94" s="314">
        <v>400000</v>
      </c>
      <c r="AC94" s="292">
        <f>AB94*5%</f>
        <v>20000</v>
      </c>
      <c r="AG94" s="221">
        <v>421789.45</v>
      </c>
      <c r="AH94" s="338">
        <f>P94-AG94</f>
        <v>668711.32000000007</v>
      </c>
    </row>
    <row r="95" spans="1:34" hidden="1">
      <c r="A95" s="290"/>
      <c r="B95" s="280"/>
      <c r="C95" s="280"/>
      <c r="D95" s="281"/>
      <c r="E95" s="280"/>
      <c r="F95" s="280"/>
      <c r="G95" s="280"/>
      <c r="H95" s="312"/>
      <c r="I95" s="291"/>
      <c r="J95" s="398"/>
      <c r="K95" s="522"/>
      <c r="L95" s="398"/>
      <c r="M95" s="291"/>
      <c r="N95" s="474"/>
      <c r="O95" s="522"/>
      <c r="P95" s="272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292"/>
    </row>
    <row r="96" spans="1:34" hidden="1">
      <c r="A96" s="279"/>
      <c r="B96" s="280"/>
      <c r="C96" s="280"/>
      <c r="D96" s="281"/>
      <c r="E96" s="280"/>
      <c r="F96" s="280"/>
      <c r="G96" s="280"/>
      <c r="H96" s="312"/>
      <c r="I96" s="291"/>
      <c r="J96" s="398"/>
      <c r="K96" s="522"/>
      <c r="L96" s="398"/>
      <c r="M96" s="291"/>
      <c r="N96" s="474"/>
      <c r="O96" s="522"/>
      <c r="P96" s="313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292"/>
    </row>
    <row r="97" spans="1:29" ht="51" customHeight="1">
      <c r="A97" s="535" t="s">
        <v>337</v>
      </c>
      <c r="B97" s="340">
        <v>122</v>
      </c>
      <c r="C97" s="340" t="s">
        <v>203</v>
      </c>
      <c r="D97" s="340" t="s">
        <v>182</v>
      </c>
      <c r="E97" s="340" t="s">
        <v>338</v>
      </c>
      <c r="F97" s="340" t="s">
        <v>339</v>
      </c>
      <c r="G97" s="536"/>
      <c r="H97" s="536"/>
      <c r="I97" s="536"/>
      <c r="J97" s="536"/>
      <c r="K97" s="536"/>
      <c r="L97" s="536"/>
      <c r="M97" s="536"/>
      <c r="N97" s="536"/>
      <c r="O97" s="536"/>
      <c r="P97" s="537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292"/>
    </row>
    <row r="98" spans="1:29">
      <c r="A98" s="538" t="s">
        <v>340</v>
      </c>
      <c r="B98" s="460" t="s">
        <v>251</v>
      </c>
      <c r="C98" s="460" t="s">
        <v>203</v>
      </c>
      <c r="D98" s="461" t="s">
        <v>182</v>
      </c>
      <c r="E98" s="460" t="s">
        <v>306</v>
      </c>
      <c r="F98" s="460"/>
      <c r="G98" s="460"/>
      <c r="H98" s="528"/>
      <c r="I98" s="529"/>
      <c r="J98" s="530"/>
      <c r="K98" s="531"/>
      <c r="L98" s="530"/>
      <c r="M98" s="529"/>
      <c r="N98" s="532"/>
      <c r="O98" s="531"/>
      <c r="P98" s="463">
        <f>P99</f>
        <v>275202400</v>
      </c>
      <c r="Q98" s="464">
        <f t="shared" ref="Q98:AB98" si="42">Q99</f>
        <v>0</v>
      </c>
      <c r="R98" s="464">
        <f t="shared" si="42"/>
        <v>0</v>
      </c>
      <c r="S98" s="464">
        <f t="shared" si="42"/>
        <v>0</v>
      </c>
      <c r="T98" s="464">
        <f t="shared" si="42"/>
        <v>0</v>
      </c>
      <c r="U98" s="464">
        <f t="shared" si="42"/>
        <v>0</v>
      </c>
      <c r="V98" s="464">
        <f t="shared" si="42"/>
        <v>0</v>
      </c>
      <c r="W98" s="464">
        <f t="shared" si="42"/>
        <v>0</v>
      </c>
      <c r="X98" s="464">
        <f t="shared" si="42"/>
        <v>0</v>
      </c>
      <c r="Y98" s="464">
        <f t="shared" si="42"/>
        <v>0</v>
      </c>
      <c r="Z98" s="464">
        <f t="shared" si="42"/>
        <v>0</v>
      </c>
      <c r="AA98" s="464"/>
      <c r="AB98" s="464">
        <f t="shared" si="42"/>
        <v>0</v>
      </c>
      <c r="AC98" s="292"/>
    </row>
    <row r="99" spans="1:29" ht="38.25">
      <c r="A99" s="539" t="s">
        <v>341</v>
      </c>
      <c r="B99" s="280" t="s">
        <v>251</v>
      </c>
      <c r="C99" s="280" t="s">
        <v>203</v>
      </c>
      <c r="D99" s="281" t="s">
        <v>182</v>
      </c>
      <c r="E99" s="280" t="s">
        <v>342</v>
      </c>
      <c r="F99" s="280" t="s">
        <v>343</v>
      </c>
      <c r="G99" s="280"/>
      <c r="H99" s="312"/>
      <c r="I99" s="291"/>
      <c r="J99" s="398"/>
      <c r="K99" s="522"/>
      <c r="L99" s="398"/>
      <c r="M99" s="291"/>
      <c r="N99" s="474"/>
      <c r="O99" s="522"/>
      <c r="P99" s="313">
        <v>275202400</v>
      </c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292"/>
    </row>
    <row r="100" spans="1:29" ht="15.75">
      <c r="A100" s="208" t="s">
        <v>205</v>
      </c>
      <c r="B100" s="374" t="s">
        <v>251</v>
      </c>
      <c r="C100" s="374" t="s">
        <v>203</v>
      </c>
      <c r="D100" s="375" t="s">
        <v>195</v>
      </c>
      <c r="E100" s="374"/>
      <c r="F100" s="374"/>
      <c r="G100" s="374"/>
      <c r="H100" s="376"/>
      <c r="I100" s="377"/>
      <c r="J100" s="378"/>
      <c r="K100" s="379"/>
      <c r="L100" s="378"/>
      <c r="M100" s="377"/>
      <c r="N100" s="380"/>
      <c r="O100" s="379"/>
      <c r="P100" s="540">
        <f>P101+P104+P106</f>
        <v>5397291.9199999999</v>
      </c>
      <c r="Q100" s="541">
        <f t="shared" ref="Q100:AC100" si="43">Q101+Q104+Q106</f>
        <v>0</v>
      </c>
      <c r="R100" s="541">
        <f t="shared" si="43"/>
        <v>0</v>
      </c>
      <c r="S100" s="541">
        <f t="shared" si="43"/>
        <v>0</v>
      </c>
      <c r="T100" s="541">
        <f t="shared" si="43"/>
        <v>0</v>
      </c>
      <c r="U100" s="541">
        <f t="shared" si="43"/>
        <v>0</v>
      </c>
      <c r="V100" s="541">
        <f t="shared" si="43"/>
        <v>0</v>
      </c>
      <c r="W100" s="541">
        <f t="shared" si="43"/>
        <v>0</v>
      </c>
      <c r="X100" s="541">
        <f t="shared" si="43"/>
        <v>0</v>
      </c>
      <c r="Y100" s="541">
        <f t="shared" si="43"/>
        <v>0</v>
      </c>
      <c r="Z100" s="541">
        <f t="shared" si="43"/>
        <v>2216800</v>
      </c>
      <c r="AA100" s="541">
        <f t="shared" si="43"/>
        <v>30000</v>
      </c>
      <c r="AB100" s="541">
        <f t="shared" si="43"/>
        <v>1816800</v>
      </c>
      <c r="AC100" s="541">
        <f t="shared" si="43"/>
        <v>40000</v>
      </c>
    </row>
    <row r="101" spans="1:29" ht="25.5">
      <c r="A101" s="290" t="s">
        <v>344</v>
      </c>
      <c r="B101" s="280" t="s">
        <v>251</v>
      </c>
      <c r="C101" s="280" t="s">
        <v>203</v>
      </c>
      <c r="D101" s="281" t="s">
        <v>195</v>
      </c>
      <c r="E101" s="280" t="s">
        <v>306</v>
      </c>
      <c r="F101" s="280"/>
      <c r="G101" s="280"/>
      <c r="H101" s="312"/>
      <c r="I101" s="291"/>
      <c r="J101" s="398"/>
      <c r="K101" s="522"/>
      <c r="L101" s="398"/>
      <c r="M101" s="291"/>
      <c r="N101" s="474"/>
      <c r="O101" s="522"/>
      <c r="P101" s="313">
        <f>P102+P103</f>
        <v>523735.7</v>
      </c>
      <c r="Q101" s="314">
        <f t="shared" ref="Q101:AC101" si="44">Q102</f>
        <v>0</v>
      </c>
      <c r="R101" s="314">
        <f t="shared" si="44"/>
        <v>0</v>
      </c>
      <c r="S101" s="314">
        <f t="shared" si="44"/>
        <v>0</v>
      </c>
      <c r="T101" s="314">
        <f t="shared" si="44"/>
        <v>0</v>
      </c>
      <c r="U101" s="314">
        <f t="shared" si="44"/>
        <v>0</v>
      </c>
      <c r="V101" s="314">
        <f t="shared" si="44"/>
        <v>0</v>
      </c>
      <c r="W101" s="314">
        <f t="shared" si="44"/>
        <v>0</v>
      </c>
      <c r="X101" s="314">
        <f t="shared" si="44"/>
        <v>0</v>
      </c>
      <c r="Y101" s="314">
        <f t="shared" si="44"/>
        <v>0</v>
      </c>
      <c r="Z101" s="314">
        <f t="shared" si="44"/>
        <v>1200000</v>
      </c>
      <c r="AA101" s="314">
        <f t="shared" si="44"/>
        <v>30000</v>
      </c>
      <c r="AB101" s="314">
        <f t="shared" si="44"/>
        <v>800000</v>
      </c>
      <c r="AC101" s="314">
        <f t="shared" si="44"/>
        <v>40000</v>
      </c>
    </row>
    <row r="102" spans="1:29" ht="25.5">
      <c r="A102" s="279" t="s">
        <v>276</v>
      </c>
      <c r="B102" s="280" t="s">
        <v>251</v>
      </c>
      <c r="C102" s="280" t="s">
        <v>203</v>
      </c>
      <c r="D102" s="281" t="s">
        <v>195</v>
      </c>
      <c r="E102" s="280" t="s">
        <v>335</v>
      </c>
      <c r="F102" s="280" t="s">
        <v>277</v>
      </c>
      <c r="G102" s="280"/>
      <c r="H102" s="312"/>
      <c r="I102" s="291"/>
      <c r="J102" s="398"/>
      <c r="K102" s="522"/>
      <c r="L102" s="398"/>
      <c r="M102" s="291"/>
      <c r="N102" s="474"/>
      <c r="O102" s="522"/>
      <c r="P102" s="313">
        <v>480951.34</v>
      </c>
      <c r="Q102" s="314"/>
      <c r="R102" s="314"/>
      <c r="S102" s="314"/>
      <c r="T102" s="314"/>
      <c r="U102" s="314"/>
      <c r="V102" s="314"/>
      <c r="W102" s="314"/>
      <c r="X102" s="314"/>
      <c r="Y102" s="314"/>
      <c r="Z102" s="314">
        <v>1200000</v>
      </c>
      <c r="AA102" s="314">
        <f>Z102*2.5%</f>
        <v>30000</v>
      </c>
      <c r="AB102" s="314">
        <v>800000</v>
      </c>
      <c r="AC102" s="292">
        <f>AB102*5%</f>
        <v>40000</v>
      </c>
    </row>
    <row r="103" spans="1:29">
      <c r="A103" s="279" t="s">
        <v>282</v>
      </c>
      <c r="B103" s="280" t="s">
        <v>251</v>
      </c>
      <c r="C103" s="280" t="s">
        <v>203</v>
      </c>
      <c r="D103" s="281" t="s">
        <v>195</v>
      </c>
      <c r="E103" s="280" t="s">
        <v>335</v>
      </c>
      <c r="F103" s="280" t="s">
        <v>283</v>
      </c>
      <c r="G103" s="724"/>
      <c r="H103" s="724"/>
      <c r="I103" s="724"/>
      <c r="J103" s="724"/>
      <c r="K103" s="724"/>
      <c r="L103" s="724"/>
      <c r="M103" s="724"/>
      <c r="N103" s="724"/>
      <c r="O103" s="724"/>
      <c r="P103" s="725">
        <v>42784.36</v>
      </c>
      <c r="Q103" s="724"/>
      <c r="R103" s="724"/>
      <c r="S103" s="724"/>
      <c r="T103" s="724"/>
      <c r="U103" s="724"/>
      <c r="V103" s="724"/>
      <c r="W103" s="724"/>
      <c r="X103" s="724"/>
      <c r="Y103" s="724"/>
      <c r="Z103" s="724"/>
      <c r="AA103" s="724"/>
      <c r="AB103" s="724"/>
      <c r="AC103" s="292"/>
    </row>
    <row r="104" spans="1:29" ht="25.5">
      <c r="A104" s="279" t="s">
        <v>345</v>
      </c>
      <c r="B104" s="280" t="s">
        <v>251</v>
      </c>
      <c r="C104" s="280" t="s">
        <v>203</v>
      </c>
      <c r="D104" s="281" t="s">
        <v>195</v>
      </c>
      <c r="E104" s="280" t="s">
        <v>306</v>
      </c>
      <c r="F104" s="280"/>
      <c r="G104" s="280"/>
      <c r="H104" s="312"/>
      <c r="I104" s="291"/>
      <c r="J104" s="398"/>
      <c r="K104" s="522"/>
      <c r="L104" s="398"/>
      <c r="M104" s="291"/>
      <c r="N104" s="474"/>
      <c r="O104" s="522"/>
      <c r="P104" s="313">
        <f>P105</f>
        <v>3193700</v>
      </c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292"/>
    </row>
    <row r="105" spans="1:29" ht="25.5">
      <c r="A105" s="279" t="s">
        <v>276</v>
      </c>
      <c r="B105" s="280" t="s">
        <v>251</v>
      </c>
      <c r="C105" s="280" t="s">
        <v>203</v>
      </c>
      <c r="D105" s="281" t="s">
        <v>195</v>
      </c>
      <c r="E105" s="280" t="s">
        <v>346</v>
      </c>
      <c r="F105" s="280" t="s">
        <v>277</v>
      </c>
      <c r="G105" s="280"/>
      <c r="H105" s="312"/>
      <c r="I105" s="291"/>
      <c r="J105" s="398"/>
      <c r="K105" s="522"/>
      <c r="L105" s="398"/>
      <c r="M105" s="291"/>
      <c r="N105" s="474"/>
      <c r="O105" s="522"/>
      <c r="P105" s="313">
        <v>3193700</v>
      </c>
      <c r="Q105" s="314"/>
      <c r="R105" s="314"/>
      <c r="S105" s="314"/>
      <c r="T105" s="314"/>
      <c r="U105" s="314"/>
      <c r="V105" s="314"/>
      <c r="W105" s="314"/>
      <c r="X105" s="314"/>
      <c r="Y105" s="314"/>
      <c r="Z105" s="314">
        <v>0</v>
      </c>
      <c r="AA105" s="314"/>
      <c r="AB105" s="314">
        <v>0</v>
      </c>
      <c r="AC105" s="292"/>
    </row>
    <row r="106" spans="1:29" ht="25.5">
      <c r="A106" s="542" t="s">
        <v>347</v>
      </c>
      <c r="B106" s="460" t="s">
        <v>251</v>
      </c>
      <c r="C106" s="460" t="s">
        <v>203</v>
      </c>
      <c r="D106" s="461" t="s">
        <v>195</v>
      </c>
      <c r="E106" s="460" t="s">
        <v>306</v>
      </c>
      <c r="F106" s="460"/>
      <c r="G106" s="460"/>
      <c r="H106" s="528"/>
      <c r="I106" s="529"/>
      <c r="J106" s="530"/>
      <c r="K106" s="531"/>
      <c r="L106" s="530"/>
      <c r="M106" s="529"/>
      <c r="N106" s="532"/>
      <c r="O106" s="531"/>
      <c r="P106" s="533">
        <f>P107</f>
        <v>1679856.22</v>
      </c>
      <c r="Q106" s="464">
        <f t="shared" ref="Q106:AB106" si="45">Q107</f>
        <v>0</v>
      </c>
      <c r="R106" s="464">
        <f t="shared" si="45"/>
        <v>0</v>
      </c>
      <c r="S106" s="464">
        <f t="shared" si="45"/>
        <v>0</v>
      </c>
      <c r="T106" s="464">
        <f t="shared" si="45"/>
        <v>0</v>
      </c>
      <c r="U106" s="464">
        <f t="shared" si="45"/>
        <v>0</v>
      </c>
      <c r="V106" s="464">
        <f t="shared" si="45"/>
        <v>0</v>
      </c>
      <c r="W106" s="464">
        <f t="shared" si="45"/>
        <v>0</v>
      </c>
      <c r="X106" s="464">
        <f t="shared" si="45"/>
        <v>0</v>
      </c>
      <c r="Y106" s="464">
        <f t="shared" si="45"/>
        <v>0</v>
      </c>
      <c r="Z106" s="464">
        <f>Z107</f>
        <v>1016800</v>
      </c>
      <c r="AA106" s="464">
        <f>AA107</f>
        <v>0</v>
      </c>
      <c r="AB106" s="464">
        <f t="shared" si="45"/>
        <v>1016800</v>
      </c>
      <c r="AC106" s="292"/>
    </row>
    <row r="107" spans="1:29" ht="25.5">
      <c r="A107" s="279" t="s">
        <v>276</v>
      </c>
      <c r="B107" s="280" t="s">
        <v>251</v>
      </c>
      <c r="C107" s="280" t="s">
        <v>203</v>
      </c>
      <c r="D107" s="281" t="s">
        <v>195</v>
      </c>
      <c r="E107" s="280" t="s">
        <v>348</v>
      </c>
      <c r="F107" s="280" t="s">
        <v>277</v>
      </c>
      <c r="G107" s="280"/>
      <c r="H107" s="312"/>
      <c r="I107" s="291"/>
      <c r="J107" s="398"/>
      <c r="K107" s="522"/>
      <c r="L107" s="398"/>
      <c r="M107" s="291"/>
      <c r="N107" s="474"/>
      <c r="O107" s="522"/>
      <c r="P107" s="313">
        <v>1679856.22</v>
      </c>
      <c r="Q107" s="314"/>
      <c r="R107" s="314"/>
      <c r="S107" s="314"/>
      <c r="T107" s="314"/>
      <c r="U107" s="314"/>
      <c r="V107" s="314"/>
      <c r="W107" s="314"/>
      <c r="X107" s="314"/>
      <c r="Y107" s="314"/>
      <c r="Z107" s="314">
        <v>1016800</v>
      </c>
      <c r="AA107" s="314"/>
      <c r="AB107" s="314">
        <v>1016800</v>
      </c>
      <c r="AC107" s="292"/>
    </row>
    <row r="108" spans="1:29" ht="15.75">
      <c r="A108" s="255" t="s">
        <v>349</v>
      </c>
      <c r="B108" s="256" t="s">
        <v>251</v>
      </c>
      <c r="C108" s="256" t="s">
        <v>207</v>
      </c>
      <c r="D108" s="257" t="s">
        <v>215</v>
      </c>
      <c r="E108" s="256"/>
      <c r="F108" s="256"/>
      <c r="G108" s="256" t="s">
        <v>254</v>
      </c>
      <c r="H108" s="433" t="e">
        <f>H109+#REF!+#REF!</f>
        <v>#REF!</v>
      </c>
      <c r="I108" s="433" t="e">
        <f>I109+#REF!+#REF!</f>
        <v>#REF!</v>
      </c>
      <c r="J108" s="433" t="e">
        <f>J109+#REF!+#REF!</f>
        <v>#REF!</v>
      </c>
      <c r="K108" s="433" t="e">
        <f>K109+#REF!+#REF!</f>
        <v>#REF!</v>
      </c>
      <c r="L108" s="433" t="e">
        <f>L109+#REF!+#REF!</f>
        <v>#REF!</v>
      </c>
      <c r="M108" s="433" t="e">
        <f>M109+#REF!+#REF!</f>
        <v>#REF!</v>
      </c>
      <c r="N108" s="433" t="e">
        <f>N109+#REF!+#REF!</f>
        <v>#REF!</v>
      </c>
      <c r="O108" s="433" t="e">
        <f>O109+#REF!+#REF!</f>
        <v>#REF!</v>
      </c>
      <c r="P108" s="259">
        <f>P109</f>
        <v>22258982.699999999</v>
      </c>
      <c r="Q108" s="260">
        <f t="shared" ref="Q108:AC109" si="46">Q109</f>
        <v>1889109.6</v>
      </c>
      <c r="R108" s="260">
        <f t="shared" si="46"/>
        <v>1889109.6</v>
      </c>
      <c r="S108" s="260">
        <f t="shared" si="46"/>
        <v>1889109.6</v>
      </c>
      <c r="T108" s="260">
        <f t="shared" si="46"/>
        <v>1889109.6</v>
      </c>
      <c r="U108" s="260">
        <f t="shared" si="46"/>
        <v>1889109.6</v>
      </c>
      <c r="V108" s="260">
        <f t="shared" si="46"/>
        <v>1889109.6</v>
      </c>
      <c r="W108" s="260">
        <f t="shared" si="46"/>
        <v>1889109.6</v>
      </c>
      <c r="X108" s="260">
        <f t="shared" si="46"/>
        <v>1889109.6</v>
      </c>
      <c r="Y108" s="260">
        <f t="shared" si="46"/>
        <v>1889109.6</v>
      </c>
      <c r="Z108" s="260">
        <f t="shared" si="46"/>
        <v>4239469</v>
      </c>
      <c r="AA108" s="260">
        <f t="shared" si="46"/>
        <v>105986.72500000001</v>
      </c>
      <c r="AB108" s="260">
        <f t="shared" si="46"/>
        <v>4253168.0600000005</v>
      </c>
      <c r="AC108" s="260">
        <f t="shared" si="46"/>
        <v>212658.40300000002</v>
      </c>
    </row>
    <row r="109" spans="1:29" ht="15.75">
      <c r="A109" s="543" t="s">
        <v>350</v>
      </c>
      <c r="B109" s="544">
        <v>122</v>
      </c>
      <c r="C109" s="374" t="s">
        <v>207</v>
      </c>
      <c r="D109" s="375" t="s">
        <v>215</v>
      </c>
      <c r="E109" s="374"/>
      <c r="F109" s="374"/>
      <c r="G109" s="374" t="s">
        <v>254</v>
      </c>
      <c r="H109" s="377">
        <f t="shared" ref="H109:O109" si="47">H110+H128+H147</f>
        <v>267223</v>
      </c>
      <c r="I109" s="377">
        <f t="shared" si="47"/>
        <v>154056</v>
      </c>
      <c r="J109" s="377">
        <f t="shared" si="47"/>
        <v>38514</v>
      </c>
      <c r="K109" s="377">
        <f t="shared" si="47"/>
        <v>38.200000000000003</v>
      </c>
      <c r="L109" s="377">
        <f t="shared" si="47"/>
        <v>38266</v>
      </c>
      <c r="M109" s="377">
        <f t="shared" si="47"/>
        <v>24.839019577296568</v>
      </c>
      <c r="N109" s="377">
        <f t="shared" si="47"/>
        <v>47596.12</v>
      </c>
      <c r="O109" s="377">
        <f t="shared" si="47"/>
        <v>17.811385995965917</v>
      </c>
      <c r="P109" s="545">
        <f>P110</f>
        <v>22258982.699999999</v>
      </c>
      <c r="Q109" s="381">
        <f t="shared" si="46"/>
        <v>1889109.6</v>
      </c>
      <c r="R109" s="381">
        <f t="shared" si="46"/>
        <v>1889109.6</v>
      </c>
      <c r="S109" s="381">
        <f t="shared" si="46"/>
        <v>1889109.6</v>
      </c>
      <c r="T109" s="381">
        <f t="shared" si="46"/>
        <v>1889109.6</v>
      </c>
      <c r="U109" s="381">
        <f t="shared" si="46"/>
        <v>1889109.6</v>
      </c>
      <c r="V109" s="381">
        <f t="shared" si="46"/>
        <v>1889109.6</v>
      </c>
      <c r="W109" s="381">
        <f t="shared" si="46"/>
        <v>1889109.6</v>
      </c>
      <c r="X109" s="381">
        <f t="shared" si="46"/>
        <v>1889109.6</v>
      </c>
      <c r="Y109" s="381">
        <f t="shared" si="46"/>
        <v>1889109.6</v>
      </c>
      <c r="Z109" s="381">
        <f t="shared" si="46"/>
        <v>4239469</v>
      </c>
      <c r="AA109" s="381">
        <f t="shared" si="46"/>
        <v>105986.72500000001</v>
      </c>
      <c r="AB109" s="381">
        <f t="shared" si="46"/>
        <v>4253168.0600000005</v>
      </c>
      <c r="AC109" s="381">
        <f t="shared" si="46"/>
        <v>212658.40300000002</v>
      </c>
    </row>
    <row r="110" spans="1:29" ht="47.25">
      <c r="A110" s="546" t="s">
        <v>351</v>
      </c>
      <c r="B110" s="374" t="s">
        <v>251</v>
      </c>
      <c r="C110" s="374" t="s">
        <v>207</v>
      </c>
      <c r="D110" s="375" t="s">
        <v>180</v>
      </c>
      <c r="E110" s="330"/>
      <c r="F110" s="298"/>
      <c r="G110" s="298" t="s">
        <v>254</v>
      </c>
      <c r="H110" s="411">
        <f t="shared" ref="H110:O110" si="48">H112+H113+H127</f>
        <v>267223</v>
      </c>
      <c r="I110" s="411">
        <f t="shared" si="48"/>
        <v>154056</v>
      </c>
      <c r="J110" s="411">
        <f t="shared" si="48"/>
        <v>38514</v>
      </c>
      <c r="K110" s="411">
        <f t="shared" si="48"/>
        <v>38.200000000000003</v>
      </c>
      <c r="L110" s="411">
        <f t="shared" si="48"/>
        <v>38266</v>
      </c>
      <c r="M110" s="411">
        <f t="shared" si="48"/>
        <v>24.839019577296568</v>
      </c>
      <c r="N110" s="411">
        <f t="shared" si="48"/>
        <v>47596.12</v>
      </c>
      <c r="O110" s="411">
        <f t="shared" si="48"/>
        <v>17.811385995965917</v>
      </c>
      <c r="P110" s="547">
        <f>P112+P117+P116+P114</f>
        <v>22258982.699999999</v>
      </c>
      <c r="Q110" s="548">
        <f t="shared" ref="Q110:AC110" si="49">Q111+Q117</f>
        <v>1889109.6</v>
      </c>
      <c r="R110" s="548">
        <f t="shared" si="49"/>
        <v>1889109.6</v>
      </c>
      <c r="S110" s="548">
        <f t="shared" si="49"/>
        <v>1889109.6</v>
      </c>
      <c r="T110" s="548">
        <f t="shared" si="49"/>
        <v>1889109.6</v>
      </c>
      <c r="U110" s="548">
        <f t="shared" si="49"/>
        <v>1889109.6</v>
      </c>
      <c r="V110" s="548">
        <f t="shared" si="49"/>
        <v>1889109.6</v>
      </c>
      <c r="W110" s="548">
        <f t="shared" si="49"/>
        <v>1889109.6</v>
      </c>
      <c r="X110" s="548">
        <f t="shared" si="49"/>
        <v>1889109.6</v>
      </c>
      <c r="Y110" s="548">
        <f t="shared" si="49"/>
        <v>1889109.6</v>
      </c>
      <c r="Z110" s="548">
        <f t="shared" si="49"/>
        <v>4239469</v>
      </c>
      <c r="AA110" s="548">
        <f t="shared" si="49"/>
        <v>105986.72500000001</v>
      </c>
      <c r="AB110" s="548">
        <f t="shared" si="49"/>
        <v>4253168.0600000005</v>
      </c>
      <c r="AC110" s="548">
        <f t="shared" si="49"/>
        <v>212658.40300000002</v>
      </c>
    </row>
    <row r="111" spans="1:29">
      <c r="A111" s="472" t="s">
        <v>352</v>
      </c>
      <c r="B111" s="280" t="s">
        <v>251</v>
      </c>
      <c r="C111" s="280" t="s">
        <v>207</v>
      </c>
      <c r="D111" s="281" t="s">
        <v>180</v>
      </c>
      <c r="E111" s="270" t="s">
        <v>353</v>
      </c>
      <c r="F111" s="280"/>
      <c r="G111" s="280"/>
      <c r="H111" s="291"/>
      <c r="I111" s="304"/>
      <c r="J111" s="291"/>
      <c r="K111" s="468"/>
      <c r="L111" s="306"/>
      <c r="M111" s="306"/>
      <c r="N111" s="291"/>
      <c r="O111" s="291"/>
      <c r="P111" s="519">
        <f>P112+P116</f>
        <v>3405415.7</v>
      </c>
      <c r="Q111" s="401">
        <f t="shared" ref="Q111:AC112" si="50">Q112</f>
        <v>1679509.6</v>
      </c>
      <c r="R111" s="401">
        <f t="shared" si="50"/>
        <v>1679509.6</v>
      </c>
      <c r="S111" s="401">
        <f t="shared" si="50"/>
        <v>1679509.6</v>
      </c>
      <c r="T111" s="401">
        <f t="shared" si="50"/>
        <v>1679509.6</v>
      </c>
      <c r="U111" s="401">
        <f t="shared" si="50"/>
        <v>1679509.6</v>
      </c>
      <c r="V111" s="401">
        <f t="shared" si="50"/>
        <v>1679509.6</v>
      </c>
      <c r="W111" s="401">
        <f t="shared" si="50"/>
        <v>1679509.6</v>
      </c>
      <c r="X111" s="401">
        <f t="shared" si="50"/>
        <v>1679509.6</v>
      </c>
      <c r="Y111" s="401">
        <f t="shared" si="50"/>
        <v>1679509.6</v>
      </c>
      <c r="Z111" s="401">
        <f t="shared" si="50"/>
        <v>3664469</v>
      </c>
      <c r="AA111" s="401">
        <f t="shared" si="50"/>
        <v>91611.725000000006</v>
      </c>
      <c r="AB111" s="401">
        <f t="shared" si="50"/>
        <v>3678168.06</v>
      </c>
      <c r="AC111" s="401">
        <f t="shared" si="50"/>
        <v>183908.40300000002</v>
      </c>
    </row>
    <row r="112" spans="1:29" ht="66" customHeight="1">
      <c r="A112" s="371" t="s">
        <v>286</v>
      </c>
      <c r="B112" s="280" t="s">
        <v>251</v>
      </c>
      <c r="C112" s="280" t="s">
        <v>207</v>
      </c>
      <c r="D112" s="281" t="s">
        <v>180</v>
      </c>
      <c r="E112" s="270" t="s">
        <v>353</v>
      </c>
      <c r="F112" s="280"/>
      <c r="G112" s="280" t="s">
        <v>354</v>
      </c>
      <c r="H112" s="282">
        <v>267223</v>
      </c>
      <c r="I112" s="304">
        <v>154056</v>
      </c>
      <c r="J112" s="291">
        <v>38514</v>
      </c>
      <c r="K112" s="305">
        <v>38.200000000000003</v>
      </c>
      <c r="L112" s="306">
        <v>38266</v>
      </c>
      <c r="M112" s="307">
        <f>L112/I112*100</f>
        <v>24.839019577296568</v>
      </c>
      <c r="N112" s="284">
        <v>47596.12</v>
      </c>
      <c r="O112" s="522">
        <f>N112/H112*100</f>
        <v>17.811385995965917</v>
      </c>
      <c r="P112" s="519">
        <f>P113</f>
        <v>3405415.7</v>
      </c>
      <c r="Q112" s="401">
        <f t="shared" si="50"/>
        <v>1679509.6</v>
      </c>
      <c r="R112" s="401">
        <f t="shared" si="50"/>
        <v>1679509.6</v>
      </c>
      <c r="S112" s="401">
        <f t="shared" si="50"/>
        <v>1679509.6</v>
      </c>
      <c r="T112" s="401">
        <f t="shared" si="50"/>
        <v>1679509.6</v>
      </c>
      <c r="U112" s="401">
        <f t="shared" si="50"/>
        <v>1679509.6</v>
      </c>
      <c r="V112" s="401">
        <f t="shared" si="50"/>
        <v>1679509.6</v>
      </c>
      <c r="W112" s="401">
        <f t="shared" si="50"/>
        <v>1679509.6</v>
      </c>
      <c r="X112" s="401">
        <f t="shared" si="50"/>
        <v>1679509.6</v>
      </c>
      <c r="Y112" s="401">
        <f t="shared" si="50"/>
        <v>1679509.6</v>
      </c>
      <c r="Z112" s="401">
        <f t="shared" si="50"/>
        <v>3664469</v>
      </c>
      <c r="AA112" s="401">
        <f t="shared" si="50"/>
        <v>91611.725000000006</v>
      </c>
      <c r="AB112" s="401">
        <f t="shared" si="50"/>
        <v>3678168.06</v>
      </c>
      <c r="AC112" s="401">
        <f t="shared" si="50"/>
        <v>183908.40300000002</v>
      </c>
    </row>
    <row r="113" spans="1:34" ht="25.5">
      <c r="A113" s="549" t="s">
        <v>355</v>
      </c>
      <c r="B113" s="280" t="s">
        <v>251</v>
      </c>
      <c r="C113" s="280" t="s">
        <v>207</v>
      </c>
      <c r="D113" s="281" t="s">
        <v>180</v>
      </c>
      <c r="E113" s="270" t="s">
        <v>356</v>
      </c>
      <c r="F113" s="280" t="s">
        <v>357</v>
      </c>
      <c r="G113" s="280"/>
      <c r="H113" s="312"/>
      <c r="I113" s="291"/>
      <c r="J113" s="398"/>
      <c r="K113" s="522"/>
      <c r="L113" s="398"/>
      <c r="M113" s="291"/>
      <c r="N113" s="474"/>
      <c r="O113" s="522"/>
      <c r="P113" s="313">
        <v>3405415.7</v>
      </c>
      <c r="Q113" s="314">
        <v>1679509.6</v>
      </c>
      <c r="R113" s="314">
        <v>1679509.6</v>
      </c>
      <c r="S113" s="314">
        <v>1679509.6</v>
      </c>
      <c r="T113" s="314">
        <v>1679509.6</v>
      </c>
      <c r="U113" s="314">
        <v>1679509.6</v>
      </c>
      <c r="V113" s="314">
        <v>1679509.6</v>
      </c>
      <c r="W113" s="314">
        <v>1679509.6</v>
      </c>
      <c r="X113" s="314">
        <v>1679509.6</v>
      </c>
      <c r="Y113" s="314">
        <v>1679509.6</v>
      </c>
      <c r="Z113" s="314">
        <v>3664469</v>
      </c>
      <c r="AA113" s="314">
        <f>Z113*2.5%</f>
        <v>91611.725000000006</v>
      </c>
      <c r="AB113" s="314">
        <v>3678168.06</v>
      </c>
      <c r="AC113" s="292">
        <f>AB113*5%</f>
        <v>183908.40300000002</v>
      </c>
    </row>
    <row r="114" spans="1:34" ht="25.5">
      <c r="A114" s="549" t="s">
        <v>358</v>
      </c>
      <c r="B114" s="280" t="s">
        <v>251</v>
      </c>
      <c r="C114" s="280" t="s">
        <v>207</v>
      </c>
      <c r="D114" s="281" t="s">
        <v>180</v>
      </c>
      <c r="E114" s="270" t="s">
        <v>359</v>
      </c>
      <c r="F114" s="280"/>
      <c r="G114" s="280"/>
      <c r="H114" s="312"/>
      <c r="I114" s="291"/>
      <c r="J114" s="398"/>
      <c r="K114" s="522"/>
      <c r="L114" s="398"/>
      <c r="M114" s="291"/>
      <c r="N114" s="474"/>
      <c r="O114" s="522"/>
      <c r="P114" s="313">
        <f>P115</f>
        <v>18314400</v>
      </c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292"/>
    </row>
    <row r="115" spans="1:34" ht="25.5" customHeight="1">
      <c r="A115" s="549" t="s">
        <v>360</v>
      </c>
      <c r="B115" s="280" t="s">
        <v>251</v>
      </c>
      <c r="C115" s="280" t="s">
        <v>207</v>
      </c>
      <c r="D115" s="281" t="s">
        <v>180</v>
      </c>
      <c r="E115" s="270" t="s">
        <v>361</v>
      </c>
      <c r="F115" s="280" t="s">
        <v>362</v>
      </c>
      <c r="G115" s="280"/>
      <c r="H115" s="312"/>
      <c r="I115" s="291"/>
      <c r="J115" s="398"/>
      <c r="K115" s="522"/>
      <c r="L115" s="398"/>
      <c r="M115" s="291"/>
      <c r="N115" s="474"/>
      <c r="O115" s="522"/>
      <c r="P115" s="313">
        <v>18314400</v>
      </c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292"/>
    </row>
    <row r="116" spans="1:34">
      <c r="A116" s="549"/>
      <c r="B116" s="280"/>
      <c r="C116" s="280"/>
      <c r="D116" s="281"/>
      <c r="E116" s="270"/>
      <c r="F116" s="280"/>
      <c r="G116" s="280"/>
      <c r="H116" s="312"/>
      <c r="I116" s="291"/>
      <c r="J116" s="398"/>
      <c r="K116" s="522"/>
      <c r="L116" s="398"/>
      <c r="M116" s="291"/>
      <c r="N116" s="474"/>
      <c r="O116" s="522"/>
      <c r="P116" s="313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292"/>
    </row>
    <row r="117" spans="1:34" ht="19.5" customHeight="1">
      <c r="A117" s="550" t="s">
        <v>363</v>
      </c>
      <c r="B117" s="374"/>
      <c r="C117" s="374"/>
      <c r="D117" s="375"/>
      <c r="E117" s="262"/>
      <c r="F117" s="374"/>
      <c r="G117" s="374"/>
      <c r="H117" s="376"/>
      <c r="I117" s="377"/>
      <c r="J117" s="378"/>
      <c r="K117" s="379"/>
      <c r="L117" s="378"/>
      <c r="M117" s="377"/>
      <c r="N117" s="380"/>
      <c r="O117" s="379"/>
      <c r="P117" s="540">
        <f>P118</f>
        <v>539167</v>
      </c>
      <c r="Q117" s="541">
        <f t="shared" ref="Q117:AC118" si="51">Q118</f>
        <v>209600</v>
      </c>
      <c r="R117" s="541">
        <f t="shared" si="51"/>
        <v>209600</v>
      </c>
      <c r="S117" s="541">
        <f t="shared" si="51"/>
        <v>209600</v>
      </c>
      <c r="T117" s="541">
        <f t="shared" si="51"/>
        <v>209600</v>
      </c>
      <c r="U117" s="541">
        <f t="shared" si="51"/>
        <v>209600</v>
      </c>
      <c r="V117" s="541">
        <f t="shared" si="51"/>
        <v>209600</v>
      </c>
      <c r="W117" s="541">
        <f t="shared" si="51"/>
        <v>209600</v>
      </c>
      <c r="X117" s="541">
        <f t="shared" si="51"/>
        <v>209600</v>
      </c>
      <c r="Y117" s="541">
        <f t="shared" si="51"/>
        <v>209600</v>
      </c>
      <c r="Z117" s="541">
        <f t="shared" si="51"/>
        <v>575000</v>
      </c>
      <c r="AA117" s="541">
        <f t="shared" si="51"/>
        <v>14375</v>
      </c>
      <c r="AB117" s="541">
        <f t="shared" si="51"/>
        <v>575000</v>
      </c>
      <c r="AC117" s="541">
        <f t="shared" si="51"/>
        <v>28750</v>
      </c>
    </row>
    <row r="118" spans="1:34" ht="63.75">
      <c r="A118" s="371" t="s">
        <v>286</v>
      </c>
      <c r="B118" s="280" t="s">
        <v>251</v>
      </c>
      <c r="C118" s="280" t="s">
        <v>207</v>
      </c>
      <c r="D118" s="281" t="s">
        <v>180</v>
      </c>
      <c r="E118" s="270" t="s">
        <v>353</v>
      </c>
      <c r="F118" s="280"/>
      <c r="G118" s="280"/>
      <c r="H118" s="312"/>
      <c r="I118" s="291"/>
      <c r="J118" s="398"/>
      <c r="K118" s="522"/>
      <c r="L118" s="398"/>
      <c r="M118" s="291"/>
      <c r="N118" s="474"/>
      <c r="O118" s="522"/>
      <c r="P118" s="313">
        <f>P119</f>
        <v>539167</v>
      </c>
      <c r="Q118" s="314">
        <f t="shared" si="51"/>
        <v>209600</v>
      </c>
      <c r="R118" s="314">
        <f t="shared" si="51"/>
        <v>209600</v>
      </c>
      <c r="S118" s="314">
        <f t="shared" si="51"/>
        <v>209600</v>
      </c>
      <c r="T118" s="314">
        <f t="shared" si="51"/>
        <v>209600</v>
      </c>
      <c r="U118" s="314">
        <f t="shared" si="51"/>
        <v>209600</v>
      </c>
      <c r="V118" s="314">
        <f t="shared" si="51"/>
        <v>209600</v>
      </c>
      <c r="W118" s="314">
        <f t="shared" si="51"/>
        <v>209600</v>
      </c>
      <c r="X118" s="314">
        <f t="shared" si="51"/>
        <v>209600</v>
      </c>
      <c r="Y118" s="314">
        <f t="shared" si="51"/>
        <v>209600</v>
      </c>
      <c r="Z118" s="314">
        <f t="shared" si="51"/>
        <v>575000</v>
      </c>
      <c r="AA118" s="314">
        <f t="shared" si="51"/>
        <v>14375</v>
      </c>
      <c r="AB118" s="314">
        <f t="shared" si="51"/>
        <v>575000</v>
      </c>
      <c r="AC118" s="314">
        <f t="shared" si="51"/>
        <v>28750</v>
      </c>
    </row>
    <row r="119" spans="1:34" ht="25.5">
      <c r="A119" s="549" t="s">
        <v>355</v>
      </c>
      <c r="B119" s="280" t="s">
        <v>251</v>
      </c>
      <c r="C119" s="280" t="s">
        <v>207</v>
      </c>
      <c r="D119" s="281" t="s">
        <v>180</v>
      </c>
      <c r="E119" s="270" t="s">
        <v>364</v>
      </c>
      <c r="F119" s="280" t="s">
        <v>357</v>
      </c>
      <c r="G119" s="280"/>
      <c r="H119" s="312"/>
      <c r="I119" s="291"/>
      <c r="J119" s="398"/>
      <c r="K119" s="522"/>
      <c r="L119" s="398"/>
      <c r="M119" s="291"/>
      <c r="N119" s="474"/>
      <c r="O119" s="522"/>
      <c r="P119" s="313">
        <v>539167</v>
      </c>
      <c r="Q119" s="314">
        <v>209600</v>
      </c>
      <c r="R119" s="314">
        <v>209600</v>
      </c>
      <c r="S119" s="314">
        <v>209600</v>
      </c>
      <c r="T119" s="314">
        <v>209600</v>
      </c>
      <c r="U119" s="314">
        <v>209600</v>
      </c>
      <c r="V119" s="314">
        <v>209600</v>
      </c>
      <c r="W119" s="314">
        <v>209600</v>
      </c>
      <c r="X119" s="314">
        <v>209600</v>
      </c>
      <c r="Y119" s="314">
        <v>209600</v>
      </c>
      <c r="Z119" s="314">
        <v>575000</v>
      </c>
      <c r="AA119" s="314">
        <f>Z119*2.5%</f>
        <v>14375</v>
      </c>
      <c r="AB119" s="314">
        <v>575000</v>
      </c>
      <c r="AC119" s="292">
        <f>AB119*5%</f>
        <v>28750</v>
      </c>
    </row>
    <row r="120" spans="1:34" ht="15.75">
      <c r="A120" s="551" t="s">
        <v>209</v>
      </c>
      <c r="B120" s="256" t="s">
        <v>251</v>
      </c>
      <c r="C120" s="256" t="s">
        <v>210</v>
      </c>
      <c r="D120" s="257" t="s">
        <v>215</v>
      </c>
      <c r="E120" s="361"/>
      <c r="F120" s="361"/>
      <c r="G120" s="256"/>
      <c r="H120" s="430"/>
      <c r="I120" s="430"/>
      <c r="J120" s="430"/>
      <c r="K120" s="430"/>
      <c r="L120" s="430"/>
      <c r="M120" s="430"/>
      <c r="N120" s="430"/>
      <c r="O120" s="430"/>
      <c r="P120" s="300">
        <f t="shared" ref="P120:AC120" si="52">P123</f>
        <v>731424</v>
      </c>
      <c r="Q120" s="301">
        <f t="shared" si="52"/>
        <v>243600</v>
      </c>
      <c r="R120" s="301">
        <f t="shared" si="52"/>
        <v>243600</v>
      </c>
      <c r="S120" s="301">
        <f t="shared" si="52"/>
        <v>243600</v>
      </c>
      <c r="T120" s="301">
        <f t="shared" si="52"/>
        <v>243600</v>
      </c>
      <c r="U120" s="301">
        <f t="shared" si="52"/>
        <v>243600</v>
      </c>
      <c r="V120" s="301">
        <f t="shared" si="52"/>
        <v>243600</v>
      </c>
      <c r="W120" s="301">
        <f t="shared" si="52"/>
        <v>243600</v>
      </c>
      <c r="X120" s="301">
        <f t="shared" si="52"/>
        <v>243600</v>
      </c>
      <c r="Y120" s="301">
        <f t="shared" si="52"/>
        <v>243600</v>
      </c>
      <c r="Z120" s="301">
        <f t="shared" si="52"/>
        <v>586664</v>
      </c>
      <c r="AA120" s="301">
        <f t="shared" si="52"/>
        <v>14666.6</v>
      </c>
      <c r="AB120" s="301">
        <f t="shared" si="52"/>
        <v>800000</v>
      </c>
      <c r="AC120" s="301">
        <f t="shared" si="52"/>
        <v>40000</v>
      </c>
    </row>
    <row r="121" spans="1:34" ht="15.75">
      <c r="A121" s="552" t="s">
        <v>211</v>
      </c>
      <c r="B121" s="437" t="s">
        <v>251</v>
      </c>
      <c r="C121" s="437" t="s">
        <v>210</v>
      </c>
      <c r="D121" s="438" t="s">
        <v>180</v>
      </c>
      <c r="E121" s="553"/>
      <c r="F121" s="553"/>
      <c r="G121" s="437"/>
      <c r="H121" s="439"/>
      <c r="I121" s="439"/>
      <c r="J121" s="439"/>
      <c r="K121" s="439"/>
      <c r="L121" s="439"/>
      <c r="M121" s="439"/>
      <c r="N121" s="439"/>
      <c r="O121" s="439"/>
      <c r="P121" s="554">
        <f>P122</f>
        <v>731424</v>
      </c>
      <c r="Q121" s="555">
        <f t="shared" ref="Q121:AC123" si="53">Q122</f>
        <v>243600</v>
      </c>
      <c r="R121" s="555">
        <f t="shared" si="53"/>
        <v>243600</v>
      </c>
      <c r="S121" s="555">
        <f t="shared" si="53"/>
        <v>243600</v>
      </c>
      <c r="T121" s="555">
        <f t="shared" si="53"/>
        <v>243600</v>
      </c>
      <c r="U121" s="555">
        <f t="shared" si="53"/>
        <v>243600</v>
      </c>
      <c r="V121" s="555">
        <f t="shared" si="53"/>
        <v>243600</v>
      </c>
      <c r="W121" s="555">
        <f t="shared" si="53"/>
        <v>243600</v>
      </c>
      <c r="X121" s="555">
        <f t="shared" si="53"/>
        <v>243600</v>
      </c>
      <c r="Y121" s="555">
        <f t="shared" si="53"/>
        <v>243600</v>
      </c>
      <c r="Z121" s="555">
        <f t="shared" si="53"/>
        <v>586664</v>
      </c>
      <c r="AA121" s="555">
        <f t="shared" si="53"/>
        <v>14666.6</v>
      </c>
      <c r="AB121" s="555">
        <f t="shared" si="53"/>
        <v>800000</v>
      </c>
      <c r="AC121" s="555">
        <f t="shared" si="53"/>
        <v>40000</v>
      </c>
    </row>
    <row r="122" spans="1:34" ht="25.5">
      <c r="A122" s="556" t="s">
        <v>252</v>
      </c>
      <c r="B122" s="268" t="s">
        <v>251</v>
      </c>
      <c r="C122" s="268" t="s">
        <v>210</v>
      </c>
      <c r="D122" s="269" t="s">
        <v>180</v>
      </c>
      <c r="E122" s="557"/>
      <c r="F122" s="557"/>
      <c r="G122" s="268"/>
      <c r="H122" s="558"/>
      <c r="I122" s="558"/>
      <c r="J122" s="558"/>
      <c r="K122" s="558"/>
      <c r="L122" s="558"/>
      <c r="M122" s="558"/>
      <c r="N122" s="558"/>
      <c r="O122" s="558"/>
      <c r="P122" s="272">
        <f>P123</f>
        <v>731424</v>
      </c>
      <c r="Q122" s="273">
        <f t="shared" si="53"/>
        <v>243600</v>
      </c>
      <c r="R122" s="273">
        <f t="shared" si="53"/>
        <v>243600</v>
      </c>
      <c r="S122" s="273">
        <f t="shared" si="53"/>
        <v>243600</v>
      </c>
      <c r="T122" s="273">
        <f t="shared" si="53"/>
        <v>243600</v>
      </c>
      <c r="U122" s="273">
        <f t="shared" si="53"/>
        <v>243600</v>
      </c>
      <c r="V122" s="273">
        <f t="shared" si="53"/>
        <v>243600</v>
      </c>
      <c r="W122" s="273">
        <f t="shared" si="53"/>
        <v>243600</v>
      </c>
      <c r="X122" s="273">
        <f t="shared" si="53"/>
        <v>243600</v>
      </c>
      <c r="Y122" s="273">
        <f t="shared" si="53"/>
        <v>243600</v>
      </c>
      <c r="Z122" s="273">
        <f t="shared" si="53"/>
        <v>586664</v>
      </c>
      <c r="AA122" s="273">
        <f t="shared" si="53"/>
        <v>14666.6</v>
      </c>
      <c r="AB122" s="273">
        <f t="shared" si="53"/>
        <v>800000</v>
      </c>
      <c r="AC122" s="273">
        <f t="shared" si="53"/>
        <v>40000</v>
      </c>
    </row>
    <row r="123" spans="1:34" ht="15.75" customHeight="1">
      <c r="A123" s="559" t="s">
        <v>365</v>
      </c>
      <c r="B123" s="268" t="s">
        <v>251</v>
      </c>
      <c r="C123" s="268" t="s">
        <v>210</v>
      </c>
      <c r="D123" s="269" t="s">
        <v>180</v>
      </c>
      <c r="E123" s="557" t="s">
        <v>366</v>
      </c>
      <c r="F123" s="557"/>
      <c r="G123" s="268"/>
      <c r="H123" s="558"/>
      <c r="I123" s="558"/>
      <c r="J123" s="558"/>
      <c r="K123" s="558"/>
      <c r="L123" s="558"/>
      <c r="M123" s="558"/>
      <c r="N123" s="558"/>
      <c r="O123" s="558"/>
      <c r="P123" s="272">
        <f>P124</f>
        <v>731424</v>
      </c>
      <c r="Q123" s="273">
        <f t="shared" si="53"/>
        <v>243600</v>
      </c>
      <c r="R123" s="273">
        <f t="shared" si="53"/>
        <v>243600</v>
      </c>
      <c r="S123" s="273">
        <f t="shared" si="53"/>
        <v>243600</v>
      </c>
      <c r="T123" s="273">
        <f t="shared" si="53"/>
        <v>243600</v>
      </c>
      <c r="U123" s="273">
        <f t="shared" si="53"/>
        <v>243600</v>
      </c>
      <c r="V123" s="273">
        <f t="shared" si="53"/>
        <v>243600</v>
      </c>
      <c r="W123" s="273">
        <f t="shared" si="53"/>
        <v>243600</v>
      </c>
      <c r="X123" s="273">
        <f t="shared" si="53"/>
        <v>243600</v>
      </c>
      <c r="Y123" s="273">
        <f t="shared" si="53"/>
        <v>243600</v>
      </c>
      <c r="Z123" s="273">
        <f t="shared" si="53"/>
        <v>586664</v>
      </c>
      <c r="AA123" s="273">
        <f t="shared" si="53"/>
        <v>14666.6</v>
      </c>
      <c r="AB123" s="273">
        <f t="shared" si="53"/>
        <v>800000</v>
      </c>
      <c r="AC123" s="273">
        <f t="shared" si="53"/>
        <v>40000</v>
      </c>
    </row>
    <row r="124" spans="1:34" ht="15.75" customHeight="1">
      <c r="A124" s="560" t="s">
        <v>367</v>
      </c>
      <c r="B124" s="268" t="s">
        <v>251</v>
      </c>
      <c r="C124" s="268" t="s">
        <v>210</v>
      </c>
      <c r="D124" s="269" t="s">
        <v>180</v>
      </c>
      <c r="E124" s="557" t="s">
        <v>366</v>
      </c>
      <c r="F124" s="557" t="s">
        <v>368</v>
      </c>
      <c r="G124" s="268"/>
      <c r="H124" s="558"/>
      <c r="I124" s="558"/>
      <c r="J124" s="558"/>
      <c r="K124" s="558"/>
      <c r="L124" s="558"/>
      <c r="M124" s="558"/>
      <c r="N124" s="558"/>
      <c r="O124" s="558"/>
      <c r="P124" s="561">
        <v>731424</v>
      </c>
      <c r="Q124" s="562">
        <v>243600</v>
      </c>
      <c r="R124" s="562">
        <v>243600</v>
      </c>
      <c r="S124" s="562">
        <v>243600</v>
      </c>
      <c r="T124" s="562">
        <v>243600</v>
      </c>
      <c r="U124" s="562">
        <v>243600</v>
      </c>
      <c r="V124" s="562">
        <v>243600</v>
      </c>
      <c r="W124" s="562">
        <v>243600</v>
      </c>
      <c r="X124" s="562">
        <v>243600</v>
      </c>
      <c r="Y124" s="562">
        <v>243600</v>
      </c>
      <c r="Z124" s="562">
        <v>586664</v>
      </c>
      <c r="AA124" s="562">
        <f>Z124*2.5%</f>
        <v>14666.6</v>
      </c>
      <c r="AB124" s="562">
        <v>800000</v>
      </c>
      <c r="AC124" s="292">
        <f>AB124*5%</f>
        <v>40000</v>
      </c>
      <c r="AG124" s="221">
        <v>708192</v>
      </c>
      <c r="AH124" s="338">
        <f>P124-AG124</f>
        <v>23232</v>
      </c>
    </row>
    <row r="125" spans="1:34" ht="15.75" customHeight="1">
      <c r="A125" s="435" t="s">
        <v>212</v>
      </c>
      <c r="B125" s="523" t="s">
        <v>251</v>
      </c>
      <c r="C125" s="523" t="s">
        <v>190</v>
      </c>
      <c r="D125" s="523" t="s">
        <v>215</v>
      </c>
      <c r="E125" s="523"/>
      <c r="F125" s="523"/>
      <c r="G125" s="256"/>
      <c r="H125" s="430"/>
      <c r="I125" s="258"/>
      <c r="J125" s="432"/>
      <c r="K125" s="433"/>
      <c r="L125" s="432"/>
      <c r="M125" s="258"/>
      <c r="N125" s="434"/>
      <c r="O125" s="433"/>
      <c r="P125" s="300">
        <f>P127</f>
        <v>55120</v>
      </c>
      <c r="Q125" s="301">
        <f t="shared" ref="Q125:AB125" si="54">Q127</f>
        <v>1000</v>
      </c>
      <c r="R125" s="301">
        <f t="shared" si="54"/>
        <v>1000</v>
      </c>
      <c r="S125" s="301">
        <f t="shared" si="54"/>
        <v>1000</v>
      </c>
      <c r="T125" s="301">
        <f t="shared" si="54"/>
        <v>1000</v>
      </c>
      <c r="U125" s="301">
        <f t="shared" si="54"/>
        <v>1000</v>
      </c>
      <c r="V125" s="301">
        <f t="shared" si="54"/>
        <v>1000</v>
      </c>
      <c r="W125" s="301">
        <f t="shared" si="54"/>
        <v>1000</v>
      </c>
      <c r="X125" s="301">
        <f t="shared" si="54"/>
        <v>1000</v>
      </c>
      <c r="Y125" s="301">
        <f t="shared" si="54"/>
        <v>1000</v>
      </c>
      <c r="Z125" s="301">
        <f t="shared" si="54"/>
        <v>1000</v>
      </c>
      <c r="AA125" s="301"/>
      <c r="AB125" s="301">
        <f t="shared" si="54"/>
        <v>1000</v>
      </c>
      <c r="AC125" s="292"/>
    </row>
    <row r="126" spans="1:34" ht="15.75">
      <c r="A126" s="435" t="s">
        <v>213</v>
      </c>
      <c r="B126" s="523"/>
      <c r="C126" s="523"/>
      <c r="D126" s="523"/>
      <c r="E126" s="523"/>
      <c r="F126" s="523"/>
      <c r="G126" s="256"/>
      <c r="H126" s="430"/>
      <c r="I126" s="258"/>
      <c r="J126" s="432"/>
      <c r="K126" s="433"/>
      <c r="L126" s="432"/>
      <c r="M126" s="258"/>
      <c r="N126" s="434"/>
      <c r="O126" s="433"/>
      <c r="P126" s="300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292"/>
    </row>
    <row r="127" spans="1:34" ht="25.5">
      <c r="A127" s="556" t="s">
        <v>252</v>
      </c>
      <c r="B127" s="563" t="s">
        <v>251</v>
      </c>
      <c r="C127" s="563" t="s">
        <v>190</v>
      </c>
      <c r="D127" s="563" t="s">
        <v>203</v>
      </c>
      <c r="E127" s="563" t="s">
        <v>291</v>
      </c>
      <c r="F127" s="563"/>
      <c r="G127" s="280"/>
      <c r="H127" s="312"/>
      <c r="I127" s="291"/>
      <c r="J127" s="398"/>
      <c r="K127" s="522"/>
      <c r="L127" s="398"/>
      <c r="M127" s="291"/>
      <c r="N127" s="474"/>
      <c r="O127" s="522"/>
      <c r="P127" s="313">
        <f>P128</f>
        <v>55120</v>
      </c>
      <c r="Q127" s="313">
        <f t="shared" ref="Q127:AB127" si="55">Q128</f>
        <v>1000</v>
      </c>
      <c r="R127" s="313">
        <f t="shared" si="55"/>
        <v>1000</v>
      </c>
      <c r="S127" s="313">
        <f t="shared" si="55"/>
        <v>1000</v>
      </c>
      <c r="T127" s="313">
        <f t="shared" si="55"/>
        <v>1000</v>
      </c>
      <c r="U127" s="313">
        <f t="shared" si="55"/>
        <v>1000</v>
      </c>
      <c r="V127" s="313">
        <f t="shared" si="55"/>
        <v>1000</v>
      </c>
      <c r="W127" s="313">
        <f t="shared" si="55"/>
        <v>1000</v>
      </c>
      <c r="X127" s="313">
        <f t="shared" si="55"/>
        <v>1000</v>
      </c>
      <c r="Y127" s="313">
        <f t="shared" si="55"/>
        <v>1000</v>
      </c>
      <c r="Z127" s="313">
        <f t="shared" si="55"/>
        <v>1000</v>
      </c>
      <c r="AA127" s="313">
        <f t="shared" si="55"/>
        <v>1000</v>
      </c>
      <c r="AB127" s="313">
        <f t="shared" si="55"/>
        <v>1000</v>
      </c>
      <c r="AC127" s="292"/>
    </row>
    <row r="128" spans="1:34" ht="25.5">
      <c r="A128" s="279" t="s">
        <v>276</v>
      </c>
      <c r="B128" s="563" t="s">
        <v>251</v>
      </c>
      <c r="C128" s="563" t="s">
        <v>190</v>
      </c>
      <c r="D128" s="563" t="s">
        <v>203</v>
      </c>
      <c r="E128" s="563" t="s">
        <v>287</v>
      </c>
      <c r="F128" s="563" t="s">
        <v>277</v>
      </c>
      <c r="G128" s="280"/>
      <c r="H128" s="312"/>
      <c r="I128" s="291"/>
      <c r="J128" s="398"/>
      <c r="K128" s="522"/>
      <c r="L128" s="398"/>
      <c r="M128" s="291"/>
      <c r="N128" s="474"/>
      <c r="O128" s="522"/>
      <c r="P128" s="313">
        <v>55120</v>
      </c>
      <c r="Q128" s="313">
        <v>1000</v>
      </c>
      <c r="R128" s="313">
        <v>1000</v>
      </c>
      <c r="S128" s="313">
        <v>1000</v>
      </c>
      <c r="T128" s="313">
        <v>1000</v>
      </c>
      <c r="U128" s="313">
        <v>1000</v>
      </c>
      <c r="V128" s="313">
        <v>1000</v>
      </c>
      <c r="W128" s="313">
        <v>1000</v>
      </c>
      <c r="X128" s="313">
        <v>1000</v>
      </c>
      <c r="Y128" s="313">
        <v>1000</v>
      </c>
      <c r="Z128" s="313">
        <v>1000</v>
      </c>
      <c r="AA128" s="313">
        <v>1000</v>
      </c>
      <c r="AB128" s="313">
        <v>1000</v>
      </c>
      <c r="AC128" s="292"/>
    </row>
    <row r="129" spans="1:34" ht="31.5">
      <c r="A129" s="208" t="s">
        <v>369</v>
      </c>
      <c r="B129" s="564" t="s">
        <v>251</v>
      </c>
      <c r="C129" s="564" t="s">
        <v>192</v>
      </c>
      <c r="D129" s="564" t="s">
        <v>215</v>
      </c>
      <c r="E129" s="564"/>
      <c r="F129" s="564"/>
      <c r="G129" s="298"/>
      <c r="H129" s="331"/>
      <c r="I129" s="411"/>
      <c r="J129" s="385"/>
      <c r="K129" s="565"/>
      <c r="L129" s="385"/>
      <c r="M129" s="411"/>
      <c r="N129" s="566"/>
      <c r="O129" s="565"/>
      <c r="P129" s="567">
        <f>P130</f>
        <v>1000</v>
      </c>
      <c r="Q129" s="567">
        <f t="shared" ref="Q129:AE129" si="56">Q130</f>
        <v>1000</v>
      </c>
      <c r="R129" s="567">
        <f t="shared" si="56"/>
        <v>1000</v>
      </c>
      <c r="S129" s="567">
        <f t="shared" si="56"/>
        <v>1000</v>
      </c>
      <c r="T129" s="567">
        <f t="shared" si="56"/>
        <v>1000</v>
      </c>
      <c r="U129" s="567">
        <f t="shared" si="56"/>
        <v>1000</v>
      </c>
      <c r="V129" s="567">
        <f t="shared" si="56"/>
        <v>1000</v>
      </c>
      <c r="W129" s="567">
        <f t="shared" si="56"/>
        <v>1000</v>
      </c>
      <c r="X129" s="567">
        <f t="shared" si="56"/>
        <v>1000</v>
      </c>
      <c r="Y129" s="567">
        <f t="shared" si="56"/>
        <v>1000</v>
      </c>
      <c r="Z129" s="567">
        <f t="shared" si="56"/>
        <v>1000</v>
      </c>
      <c r="AA129" s="567">
        <f t="shared" si="56"/>
        <v>1000</v>
      </c>
      <c r="AB129" s="567">
        <f t="shared" si="56"/>
        <v>1000</v>
      </c>
      <c r="AC129" s="567">
        <f t="shared" si="56"/>
        <v>0</v>
      </c>
      <c r="AD129" s="567">
        <f t="shared" si="56"/>
        <v>0</v>
      </c>
      <c r="AE129" s="567">
        <f t="shared" si="56"/>
        <v>0</v>
      </c>
    </row>
    <row r="130" spans="1:34">
      <c r="A130" s="568" t="s">
        <v>216</v>
      </c>
      <c r="B130" s="563" t="s">
        <v>251</v>
      </c>
      <c r="C130" s="563" t="s">
        <v>192</v>
      </c>
      <c r="D130" s="563" t="s">
        <v>180</v>
      </c>
      <c r="E130" s="563" t="s">
        <v>370</v>
      </c>
      <c r="F130" s="563" t="s">
        <v>371</v>
      </c>
      <c r="G130" s="280"/>
      <c r="H130" s="312"/>
      <c r="I130" s="291"/>
      <c r="J130" s="398"/>
      <c r="K130" s="522"/>
      <c r="L130" s="398"/>
      <c r="M130" s="291"/>
      <c r="N130" s="474"/>
      <c r="O130" s="522"/>
      <c r="P130" s="313">
        <v>1000</v>
      </c>
      <c r="Q130" s="313">
        <v>1000</v>
      </c>
      <c r="R130" s="313">
        <v>1000</v>
      </c>
      <c r="S130" s="313">
        <v>1000</v>
      </c>
      <c r="T130" s="313">
        <v>1000</v>
      </c>
      <c r="U130" s="313">
        <v>1000</v>
      </c>
      <c r="V130" s="313">
        <v>1000</v>
      </c>
      <c r="W130" s="313">
        <v>1000</v>
      </c>
      <c r="X130" s="313">
        <v>1000</v>
      </c>
      <c r="Y130" s="313">
        <v>1000</v>
      </c>
      <c r="Z130" s="313">
        <v>1000</v>
      </c>
      <c r="AA130" s="313">
        <v>1000</v>
      </c>
      <c r="AB130" s="313">
        <v>1000</v>
      </c>
      <c r="AC130" s="292"/>
    </row>
    <row r="131" spans="1:34" ht="47.25">
      <c r="A131" s="569" t="s">
        <v>372</v>
      </c>
      <c r="B131" s="570" t="s">
        <v>251</v>
      </c>
      <c r="C131" s="523" t="s">
        <v>218</v>
      </c>
      <c r="D131" s="523" t="s">
        <v>215</v>
      </c>
      <c r="E131" s="523"/>
      <c r="F131" s="523"/>
      <c r="G131" s="256"/>
      <c r="H131" s="430"/>
      <c r="I131" s="258"/>
      <c r="J131" s="432"/>
      <c r="K131" s="433"/>
      <c r="L131" s="432"/>
      <c r="M131" s="258"/>
      <c r="N131" s="434"/>
      <c r="O131" s="433"/>
      <c r="P131" s="300">
        <f>P132</f>
        <v>93405.88</v>
      </c>
      <c r="Q131" s="301">
        <f t="shared" ref="Q131:AB133" si="57">Q132</f>
        <v>0</v>
      </c>
      <c r="R131" s="301">
        <f t="shared" si="57"/>
        <v>0</v>
      </c>
      <c r="S131" s="301">
        <f t="shared" si="57"/>
        <v>0</v>
      </c>
      <c r="T131" s="301">
        <f t="shared" si="57"/>
        <v>0</v>
      </c>
      <c r="U131" s="301">
        <f t="shared" si="57"/>
        <v>0</v>
      </c>
      <c r="V131" s="301">
        <f t="shared" si="57"/>
        <v>0</v>
      </c>
      <c r="W131" s="301">
        <f t="shared" si="57"/>
        <v>0</v>
      </c>
      <c r="X131" s="301">
        <f t="shared" si="57"/>
        <v>0</v>
      </c>
      <c r="Y131" s="301">
        <f t="shared" si="57"/>
        <v>0</v>
      </c>
      <c r="Z131" s="301">
        <f t="shared" si="57"/>
        <v>0</v>
      </c>
      <c r="AA131" s="301"/>
      <c r="AB131" s="301">
        <f t="shared" si="57"/>
        <v>0</v>
      </c>
      <c r="AC131" s="292"/>
    </row>
    <row r="132" spans="1:34" ht="25.5">
      <c r="A132" s="571" t="s">
        <v>252</v>
      </c>
      <c r="B132" s="572" t="s">
        <v>251</v>
      </c>
      <c r="C132" s="572" t="s">
        <v>218</v>
      </c>
      <c r="D132" s="572" t="s">
        <v>195</v>
      </c>
      <c r="E132" s="572" t="s">
        <v>373</v>
      </c>
      <c r="F132" s="572"/>
      <c r="G132" s="268"/>
      <c r="H132" s="558"/>
      <c r="I132" s="573"/>
      <c r="J132" s="574"/>
      <c r="K132" s="575"/>
      <c r="L132" s="574"/>
      <c r="M132" s="573"/>
      <c r="N132" s="576"/>
      <c r="O132" s="575"/>
      <c r="P132" s="272">
        <f>P133</f>
        <v>93405.88</v>
      </c>
      <c r="Q132" s="273">
        <f t="shared" si="57"/>
        <v>0</v>
      </c>
      <c r="R132" s="273">
        <f t="shared" si="57"/>
        <v>0</v>
      </c>
      <c r="S132" s="273">
        <f t="shared" si="57"/>
        <v>0</v>
      </c>
      <c r="T132" s="273">
        <f t="shared" si="57"/>
        <v>0</v>
      </c>
      <c r="U132" s="273">
        <f t="shared" si="57"/>
        <v>0</v>
      </c>
      <c r="V132" s="273">
        <f t="shared" si="57"/>
        <v>0</v>
      </c>
      <c r="W132" s="273">
        <f t="shared" si="57"/>
        <v>0</v>
      </c>
      <c r="X132" s="273">
        <f t="shared" si="57"/>
        <v>0</v>
      </c>
      <c r="Y132" s="273">
        <f t="shared" si="57"/>
        <v>0</v>
      </c>
      <c r="Z132" s="273">
        <f t="shared" si="57"/>
        <v>0</v>
      </c>
      <c r="AA132" s="273"/>
      <c r="AB132" s="273">
        <f t="shared" si="57"/>
        <v>0</v>
      </c>
      <c r="AC132" s="292"/>
    </row>
    <row r="133" spans="1:34">
      <c r="A133" s="406" t="s">
        <v>217</v>
      </c>
      <c r="B133" s="577" t="s">
        <v>251</v>
      </c>
      <c r="C133" s="572" t="s">
        <v>218</v>
      </c>
      <c r="D133" s="572" t="s">
        <v>195</v>
      </c>
      <c r="E133" s="572" t="s">
        <v>374</v>
      </c>
      <c r="F133" s="572" t="s">
        <v>333</v>
      </c>
      <c r="G133" s="268"/>
      <c r="H133" s="558"/>
      <c r="I133" s="573"/>
      <c r="J133" s="574"/>
      <c r="K133" s="575"/>
      <c r="L133" s="574"/>
      <c r="M133" s="573"/>
      <c r="N133" s="576"/>
      <c r="O133" s="575"/>
      <c r="P133" s="272">
        <f>P134</f>
        <v>93405.88</v>
      </c>
      <c r="Q133" s="273">
        <f t="shared" si="57"/>
        <v>0</v>
      </c>
      <c r="R133" s="273">
        <f t="shared" si="57"/>
        <v>0</v>
      </c>
      <c r="S133" s="273">
        <f t="shared" si="57"/>
        <v>0</v>
      </c>
      <c r="T133" s="273">
        <f t="shared" si="57"/>
        <v>0</v>
      </c>
      <c r="U133" s="273">
        <f t="shared" si="57"/>
        <v>0</v>
      </c>
      <c r="V133" s="273">
        <f t="shared" si="57"/>
        <v>0</v>
      </c>
      <c r="W133" s="273">
        <f t="shared" si="57"/>
        <v>0</v>
      </c>
      <c r="X133" s="273">
        <f t="shared" si="57"/>
        <v>0</v>
      </c>
      <c r="Y133" s="273">
        <f t="shared" si="57"/>
        <v>0</v>
      </c>
      <c r="Z133" s="273">
        <f t="shared" si="57"/>
        <v>0</v>
      </c>
      <c r="AA133" s="273"/>
      <c r="AB133" s="273">
        <f t="shared" si="57"/>
        <v>0</v>
      </c>
      <c r="AC133" s="292"/>
    </row>
    <row r="134" spans="1:34">
      <c r="A134" s="578" t="s">
        <v>375</v>
      </c>
      <c r="B134" s="579" t="s">
        <v>251</v>
      </c>
      <c r="C134" s="563" t="s">
        <v>218</v>
      </c>
      <c r="D134" s="563" t="s">
        <v>195</v>
      </c>
      <c r="E134" s="563" t="s">
        <v>374</v>
      </c>
      <c r="F134" s="563" t="s">
        <v>376</v>
      </c>
      <c r="G134" s="280"/>
      <c r="H134" s="312"/>
      <c r="I134" s="291"/>
      <c r="J134" s="398"/>
      <c r="K134" s="522"/>
      <c r="L134" s="398"/>
      <c r="M134" s="291"/>
      <c r="N134" s="474"/>
      <c r="O134" s="522"/>
      <c r="P134" s="313">
        <v>93405.88</v>
      </c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292"/>
    </row>
    <row r="135" spans="1:34" ht="15.75">
      <c r="A135" s="580" t="s">
        <v>377</v>
      </c>
      <c r="B135" s="250" t="s">
        <v>378</v>
      </c>
      <c r="C135" s="581"/>
      <c r="D135" s="582"/>
      <c r="E135" s="581"/>
      <c r="F135" s="581"/>
      <c r="G135" s="581"/>
      <c r="H135" s="583"/>
      <c r="I135" s="584"/>
      <c r="J135" s="585"/>
      <c r="K135" s="586"/>
      <c r="L135" s="585"/>
      <c r="M135" s="584"/>
      <c r="N135" s="587"/>
      <c r="O135" s="586"/>
      <c r="P135" s="588">
        <f>P136+P142</f>
        <v>1582490.3743999999</v>
      </c>
      <c r="Q135" s="589">
        <f t="shared" ref="Q135:AC135" si="58">Q136+Q142</f>
        <v>1615</v>
      </c>
      <c r="R135" s="589">
        <f t="shared" si="58"/>
        <v>1615</v>
      </c>
      <c r="S135" s="589">
        <f t="shared" si="58"/>
        <v>1615</v>
      </c>
      <c r="T135" s="589">
        <f t="shared" si="58"/>
        <v>1615</v>
      </c>
      <c r="U135" s="589">
        <f t="shared" si="58"/>
        <v>1615</v>
      </c>
      <c r="V135" s="589">
        <f t="shared" si="58"/>
        <v>1615</v>
      </c>
      <c r="W135" s="589">
        <f t="shared" si="58"/>
        <v>1615</v>
      </c>
      <c r="X135" s="589">
        <f t="shared" si="58"/>
        <v>1615</v>
      </c>
      <c r="Y135" s="589">
        <f t="shared" si="58"/>
        <v>1615</v>
      </c>
      <c r="Z135" s="589">
        <f t="shared" si="58"/>
        <v>1203167.01</v>
      </c>
      <c r="AA135" s="589">
        <f t="shared" si="58"/>
        <v>28851.675250000004</v>
      </c>
      <c r="AB135" s="589">
        <f t="shared" si="58"/>
        <v>1566590.3699999999</v>
      </c>
      <c r="AC135" s="589">
        <f t="shared" si="58"/>
        <v>75874.52</v>
      </c>
    </row>
    <row r="136" spans="1:34" ht="47.25">
      <c r="A136" s="590" t="s">
        <v>379</v>
      </c>
      <c r="B136" s="374" t="s">
        <v>378</v>
      </c>
      <c r="C136" s="374" t="s">
        <v>180</v>
      </c>
      <c r="D136" s="375" t="s">
        <v>186</v>
      </c>
      <c r="E136" s="374"/>
      <c r="F136" s="374"/>
      <c r="G136" s="374" t="s">
        <v>254</v>
      </c>
      <c r="H136" s="376"/>
      <c r="I136" s="377"/>
      <c r="J136" s="378"/>
      <c r="K136" s="379"/>
      <c r="L136" s="378"/>
      <c r="M136" s="377"/>
      <c r="N136" s="380"/>
      <c r="O136" s="379"/>
      <c r="P136" s="545">
        <f>P137+P141</f>
        <v>1517490.3743999999</v>
      </c>
      <c r="Q136" s="381">
        <f t="shared" ref="Q136:AC136" si="59">Q137+Q141</f>
        <v>0</v>
      </c>
      <c r="R136" s="381">
        <f t="shared" si="59"/>
        <v>0</v>
      </c>
      <c r="S136" s="381">
        <f t="shared" si="59"/>
        <v>0</v>
      </c>
      <c r="T136" s="381">
        <f t="shared" si="59"/>
        <v>0</v>
      </c>
      <c r="U136" s="381">
        <f t="shared" si="59"/>
        <v>0</v>
      </c>
      <c r="V136" s="381">
        <f t="shared" si="59"/>
        <v>0</v>
      </c>
      <c r="W136" s="381">
        <f t="shared" si="59"/>
        <v>0</v>
      </c>
      <c r="X136" s="381">
        <f t="shared" si="59"/>
        <v>0</v>
      </c>
      <c r="Y136" s="381">
        <f t="shared" si="59"/>
        <v>0</v>
      </c>
      <c r="Z136" s="381">
        <f t="shared" si="59"/>
        <v>1154067.01</v>
      </c>
      <c r="AA136" s="381">
        <f t="shared" si="59"/>
        <v>28851.675250000004</v>
      </c>
      <c r="AB136" s="381">
        <f t="shared" si="59"/>
        <v>1517490.3699999999</v>
      </c>
      <c r="AC136" s="381">
        <f t="shared" si="59"/>
        <v>75874.52</v>
      </c>
    </row>
    <row r="137" spans="1:34" ht="26.25" customHeight="1">
      <c r="A137" s="556" t="s">
        <v>252</v>
      </c>
      <c r="B137" s="270" t="s">
        <v>378</v>
      </c>
      <c r="C137" s="270" t="s">
        <v>180</v>
      </c>
      <c r="D137" s="275" t="s">
        <v>186</v>
      </c>
      <c r="E137" s="270" t="s">
        <v>380</v>
      </c>
      <c r="F137" s="270"/>
      <c r="G137" s="270" t="s">
        <v>256</v>
      </c>
      <c r="H137" s="294"/>
      <c r="I137" s="467"/>
      <c r="J137" s="591"/>
      <c r="K137" s="308"/>
      <c r="L137" s="591"/>
      <c r="M137" s="467"/>
      <c r="N137" s="470"/>
      <c r="O137" s="308"/>
      <c r="P137" s="519">
        <f>P138</f>
        <v>1517490.3743999999</v>
      </c>
      <c r="Q137" s="401">
        <f t="shared" ref="Q137:AC137" si="60">Q138</f>
        <v>0</v>
      </c>
      <c r="R137" s="401">
        <f t="shared" si="60"/>
        <v>0</v>
      </c>
      <c r="S137" s="401">
        <f t="shared" si="60"/>
        <v>0</v>
      </c>
      <c r="T137" s="401">
        <f t="shared" si="60"/>
        <v>0</v>
      </c>
      <c r="U137" s="401">
        <f t="shared" si="60"/>
        <v>0</v>
      </c>
      <c r="V137" s="401">
        <f t="shared" si="60"/>
        <v>0</v>
      </c>
      <c r="W137" s="401">
        <f t="shared" si="60"/>
        <v>0</v>
      </c>
      <c r="X137" s="401">
        <f t="shared" si="60"/>
        <v>0</v>
      </c>
      <c r="Y137" s="401">
        <f t="shared" si="60"/>
        <v>0</v>
      </c>
      <c r="Z137" s="401">
        <f t="shared" si="60"/>
        <v>1154067.01</v>
      </c>
      <c r="AA137" s="401">
        <f t="shared" si="60"/>
        <v>28851.675250000004</v>
      </c>
      <c r="AB137" s="401">
        <f t="shared" si="60"/>
        <v>1517490.3699999999</v>
      </c>
      <c r="AC137" s="401">
        <f t="shared" si="60"/>
        <v>75874.52</v>
      </c>
    </row>
    <row r="138" spans="1:34" ht="53.25" customHeight="1">
      <c r="A138" s="279" t="s">
        <v>260</v>
      </c>
      <c r="B138" s="592" t="s">
        <v>378</v>
      </c>
      <c r="C138" s="270" t="s">
        <v>180</v>
      </c>
      <c r="D138" s="275" t="s">
        <v>186</v>
      </c>
      <c r="E138" s="270" t="s">
        <v>380</v>
      </c>
      <c r="F138" s="270" t="s">
        <v>261</v>
      </c>
      <c r="G138" s="270"/>
      <c r="H138" s="294"/>
      <c r="I138" s="467"/>
      <c r="J138" s="591"/>
      <c r="K138" s="308"/>
      <c r="L138" s="591"/>
      <c r="M138" s="467"/>
      <c r="N138" s="470"/>
      <c r="O138" s="308"/>
      <c r="P138" s="519">
        <f>P139+P140</f>
        <v>1517490.3743999999</v>
      </c>
      <c r="Q138" s="401">
        <f t="shared" ref="Q138:AC138" si="61">Q139+Q140</f>
        <v>0</v>
      </c>
      <c r="R138" s="401">
        <f t="shared" si="61"/>
        <v>0</v>
      </c>
      <c r="S138" s="401">
        <f t="shared" si="61"/>
        <v>0</v>
      </c>
      <c r="T138" s="401">
        <f t="shared" si="61"/>
        <v>0</v>
      </c>
      <c r="U138" s="401">
        <f t="shared" si="61"/>
        <v>0</v>
      </c>
      <c r="V138" s="401">
        <f t="shared" si="61"/>
        <v>0</v>
      </c>
      <c r="W138" s="401">
        <f t="shared" si="61"/>
        <v>0</v>
      </c>
      <c r="X138" s="401">
        <f t="shared" si="61"/>
        <v>0</v>
      </c>
      <c r="Y138" s="401">
        <f t="shared" si="61"/>
        <v>0</v>
      </c>
      <c r="Z138" s="401">
        <f t="shared" si="61"/>
        <v>1154067.01</v>
      </c>
      <c r="AA138" s="401">
        <f t="shared" si="61"/>
        <v>28851.675250000004</v>
      </c>
      <c r="AB138" s="401">
        <f t="shared" si="61"/>
        <v>1517490.3699999999</v>
      </c>
      <c r="AC138" s="401">
        <f t="shared" si="61"/>
        <v>75874.52</v>
      </c>
    </row>
    <row r="139" spans="1:34" ht="26.25" customHeight="1">
      <c r="A139" s="311" t="s">
        <v>264</v>
      </c>
      <c r="B139" s="592" t="s">
        <v>378</v>
      </c>
      <c r="C139" s="270" t="s">
        <v>180</v>
      </c>
      <c r="D139" s="275" t="s">
        <v>186</v>
      </c>
      <c r="E139" s="270" t="s">
        <v>380</v>
      </c>
      <c r="F139" s="270" t="s">
        <v>265</v>
      </c>
      <c r="G139" s="270"/>
      <c r="H139" s="294"/>
      <c r="I139" s="467"/>
      <c r="J139" s="591"/>
      <c r="K139" s="308"/>
      <c r="L139" s="591"/>
      <c r="M139" s="467"/>
      <c r="N139" s="470"/>
      <c r="O139" s="308"/>
      <c r="P139" s="309">
        <v>1165507.2</v>
      </c>
      <c r="Q139" s="310"/>
      <c r="R139" s="310"/>
      <c r="S139" s="310"/>
      <c r="T139" s="310"/>
      <c r="U139" s="310"/>
      <c r="V139" s="310"/>
      <c r="W139" s="310"/>
      <c r="X139" s="310"/>
      <c r="Y139" s="310"/>
      <c r="Z139" s="310">
        <v>952224</v>
      </c>
      <c r="AA139" s="310">
        <f>Z139*2.5%</f>
        <v>23805.600000000002</v>
      </c>
      <c r="AB139" s="310">
        <v>1165507.2</v>
      </c>
      <c r="AC139" s="292">
        <f>AB139*5%</f>
        <v>58275.360000000001</v>
      </c>
      <c r="AG139" s="221">
        <v>731570.4</v>
      </c>
      <c r="AH139" s="338">
        <f>P139-AG139</f>
        <v>433936.79999999993</v>
      </c>
    </row>
    <row r="140" spans="1:34" ht="38.25">
      <c r="A140" s="311" t="s">
        <v>266</v>
      </c>
      <c r="B140" s="592" t="s">
        <v>378</v>
      </c>
      <c r="C140" s="270" t="s">
        <v>180</v>
      </c>
      <c r="D140" s="275" t="s">
        <v>186</v>
      </c>
      <c r="E140" s="270" t="s">
        <v>380</v>
      </c>
      <c r="F140" s="270" t="s">
        <v>267</v>
      </c>
      <c r="G140" s="270"/>
      <c r="H140" s="294"/>
      <c r="I140" s="467"/>
      <c r="J140" s="591"/>
      <c r="K140" s="308"/>
      <c r="L140" s="591"/>
      <c r="M140" s="467"/>
      <c r="N140" s="470"/>
      <c r="O140" s="308"/>
      <c r="P140" s="309">
        <f>P139*30.2%</f>
        <v>351983.17439999996</v>
      </c>
      <c r="Q140" s="310"/>
      <c r="R140" s="310"/>
      <c r="S140" s="310"/>
      <c r="T140" s="310"/>
      <c r="U140" s="310"/>
      <c r="V140" s="310"/>
      <c r="W140" s="310"/>
      <c r="X140" s="310"/>
      <c r="Y140" s="310"/>
      <c r="Z140" s="310">
        <v>201843.01</v>
      </c>
      <c r="AA140" s="310">
        <f>Z140*2.5%</f>
        <v>5046.0752500000008</v>
      </c>
      <c r="AB140" s="310">
        <v>351983.17</v>
      </c>
      <c r="AC140" s="292">
        <v>17599.16</v>
      </c>
      <c r="AG140" s="221">
        <v>220934.26</v>
      </c>
      <c r="AH140" s="338">
        <f>P140-AG140</f>
        <v>131048.91439999995</v>
      </c>
    </row>
    <row r="141" spans="1:34">
      <c r="A141" s="311" t="s">
        <v>300</v>
      </c>
      <c r="B141" s="592" t="s">
        <v>378</v>
      </c>
      <c r="C141" s="270" t="s">
        <v>180</v>
      </c>
      <c r="D141" s="275" t="s">
        <v>186</v>
      </c>
      <c r="E141" s="270" t="s">
        <v>380</v>
      </c>
      <c r="F141" s="270" t="s">
        <v>301</v>
      </c>
      <c r="G141" s="270"/>
      <c r="H141" s="294"/>
      <c r="I141" s="467"/>
      <c r="J141" s="591"/>
      <c r="K141" s="308"/>
      <c r="L141" s="591"/>
      <c r="M141" s="467"/>
      <c r="N141" s="470"/>
      <c r="O141" s="308"/>
      <c r="P141" s="309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  <c r="AA141" s="310"/>
      <c r="AB141" s="310"/>
      <c r="AC141" s="295"/>
    </row>
    <row r="142" spans="1:34" ht="15.75">
      <c r="A142" s="593" t="s">
        <v>381</v>
      </c>
      <c r="B142" s="594" t="s">
        <v>378</v>
      </c>
      <c r="C142" s="595" t="s">
        <v>184</v>
      </c>
      <c r="D142" s="596" t="s">
        <v>180</v>
      </c>
      <c r="E142" s="597"/>
      <c r="F142" s="595"/>
      <c r="G142" s="595" t="s">
        <v>254</v>
      </c>
      <c r="H142" s="598"/>
      <c r="I142" s="599"/>
      <c r="J142" s="600"/>
      <c r="K142" s="601"/>
      <c r="L142" s="600"/>
      <c r="M142" s="599"/>
      <c r="N142" s="602"/>
      <c r="O142" s="601"/>
      <c r="P142" s="603">
        <f>P143</f>
        <v>65000</v>
      </c>
      <c r="Q142" s="418">
        <f t="shared" ref="Q142:AB142" si="62">Q143</f>
        <v>1615</v>
      </c>
      <c r="R142" s="418">
        <f t="shared" si="62"/>
        <v>1615</v>
      </c>
      <c r="S142" s="418">
        <f t="shared" si="62"/>
        <v>1615</v>
      </c>
      <c r="T142" s="418">
        <f t="shared" si="62"/>
        <v>1615</v>
      </c>
      <c r="U142" s="418">
        <f t="shared" si="62"/>
        <v>1615</v>
      </c>
      <c r="V142" s="418">
        <f t="shared" si="62"/>
        <v>1615</v>
      </c>
      <c r="W142" s="418">
        <f t="shared" si="62"/>
        <v>1615</v>
      </c>
      <c r="X142" s="418">
        <f t="shared" si="62"/>
        <v>1615</v>
      </c>
      <c r="Y142" s="418">
        <f t="shared" si="62"/>
        <v>1615</v>
      </c>
      <c r="Z142" s="604">
        <f t="shared" si="62"/>
        <v>49100</v>
      </c>
      <c r="AA142" s="604"/>
      <c r="AB142" s="604">
        <f t="shared" si="62"/>
        <v>49100</v>
      </c>
      <c r="AC142" s="295"/>
    </row>
    <row r="143" spans="1:34" ht="25.5" customHeight="1">
      <c r="A143" s="556" t="s">
        <v>252</v>
      </c>
      <c r="B143" s="280" t="s">
        <v>378</v>
      </c>
      <c r="C143" s="280" t="s">
        <v>184</v>
      </c>
      <c r="D143" s="281" t="s">
        <v>180</v>
      </c>
      <c r="E143" s="280"/>
      <c r="F143" s="280"/>
      <c r="G143" s="280" t="s">
        <v>254</v>
      </c>
      <c r="H143" s="312"/>
      <c r="I143" s="291"/>
      <c r="J143" s="398"/>
      <c r="K143" s="522"/>
      <c r="L143" s="398"/>
      <c r="M143" s="291"/>
      <c r="N143" s="474"/>
      <c r="O143" s="522"/>
      <c r="P143" s="605">
        <f>P144+P147</f>
        <v>65000</v>
      </c>
      <c r="Q143" s="401">
        <f t="shared" ref="Q143:AB143" si="63">Q144+Q147</f>
        <v>1615</v>
      </c>
      <c r="R143" s="401">
        <f t="shared" si="63"/>
        <v>1615</v>
      </c>
      <c r="S143" s="401">
        <f t="shared" si="63"/>
        <v>1615</v>
      </c>
      <c r="T143" s="401">
        <f t="shared" si="63"/>
        <v>1615</v>
      </c>
      <c r="U143" s="401">
        <f t="shared" si="63"/>
        <v>1615</v>
      </c>
      <c r="V143" s="401">
        <f t="shared" si="63"/>
        <v>1615</v>
      </c>
      <c r="W143" s="401">
        <f t="shared" si="63"/>
        <v>1615</v>
      </c>
      <c r="X143" s="401">
        <f t="shared" si="63"/>
        <v>1615</v>
      </c>
      <c r="Y143" s="401">
        <f t="shared" si="63"/>
        <v>1615</v>
      </c>
      <c r="Z143" s="401">
        <f t="shared" si="63"/>
        <v>49100</v>
      </c>
      <c r="AA143" s="401"/>
      <c r="AB143" s="401">
        <f t="shared" si="63"/>
        <v>49100</v>
      </c>
      <c r="AC143" s="295"/>
    </row>
    <row r="144" spans="1:34" ht="63.75">
      <c r="A144" s="279" t="s">
        <v>260</v>
      </c>
      <c r="B144" s="280" t="s">
        <v>378</v>
      </c>
      <c r="C144" s="280" t="s">
        <v>184</v>
      </c>
      <c r="D144" s="281" t="s">
        <v>180</v>
      </c>
      <c r="E144" s="280" t="s">
        <v>382</v>
      </c>
      <c r="F144" s="280" t="s">
        <v>261</v>
      </c>
      <c r="G144" s="280" t="s">
        <v>256</v>
      </c>
      <c r="H144" s="312"/>
      <c r="I144" s="291"/>
      <c r="J144" s="398"/>
      <c r="K144" s="522"/>
      <c r="L144" s="398"/>
      <c r="M144" s="291"/>
      <c r="N144" s="474"/>
      <c r="O144" s="522"/>
      <c r="P144" s="519">
        <f>P145+P146</f>
        <v>62493</v>
      </c>
      <c r="Q144" s="401">
        <f t="shared" ref="Q144:AB144" si="64">Q145+Q146</f>
        <v>0</v>
      </c>
      <c r="R144" s="401">
        <f t="shared" si="64"/>
        <v>0</v>
      </c>
      <c r="S144" s="401">
        <f t="shared" si="64"/>
        <v>0</v>
      </c>
      <c r="T144" s="401">
        <f t="shared" si="64"/>
        <v>0</v>
      </c>
      <c r="U144" s="401">
        <f t="shared" si="64"/>
        <v>0</v>
      </c>
      <c r="V144" s="401">
        <f t="shared" si="64"/>
        <v>0</v>
      </c>
      <c r="W144" s="401">
        <f t="shared" si="64"/>
        <v>0</v>
      </c>
      <c r="X144" s="401">
        <f t="shared" si="64"/>
        <v>0</v>
      </c>
      <c r="Y144" s="401">
        <f t="shared" si="64"/>
        <v>0</v>
      </c>
      <c r="Z144" s="401">
        <f t="shared" si="64"/>
        <v>46593</v>
      </c>
      <c r="AA144" s="401"/>
      <c r="AB144" s="401">
        <f t="shared" si="64"/>
        <v>46593</v>
      </c>
      <c r="AC144" s="295"/>
    </row>
    <row r="145" spans="1:34" ht="25.5">
      <c r="A145" s="311" t="s">
        <v>383</v>
      </c>
      <c r="B145" s="280" t="s">
        <v>378</v>
      </c>
      <c r="C145" s="280" t="s">
        <v>184</v>
      </c>
      <c r="D145" s="281" t="s">
        <v>180</v>
      </c>
      <c r="E145" s="280" t="s">
        <v>382</v>
      </c>
      <c r="F145" s="280" t="s">
        <v>265</v>
      </c>
      <c r="G145" s="280"/>
      <c r="H145" s="312"/>
      <c r="I145" s="291"/>
      <c r="J145" s="398"/>
      <c r="K145" s="522"/>
      <c r="L145" s="398"/>
      <c r="M145" s="291"/>
      <c r="N145" s="474"/>
      <c r="O145" s="522"/>
      <c r="P145" s="519">
        <v>47997.7</v>
      </c>
      <c r="Q145" s="401"/>
      <c r="R145" s="401"/>
      <c r="S145" s="401"/>
      <c r="T145" s="401"/>
      <c r="U145" s="401"/>
      <c r="V145" s="401"/>
      <c r="W145" s="401"/>
      <c r="X145" s="401"/>
      <c r="Y145" s="401"/>
      <c r="Z145" s="401">
        <v>35785.71</v>
      </c>
      <c r="AA145" s="401"/>
      <c r="AB145" s="401">
        <v>35785.71</v>
      </c>
      <c r="AC145" s="295"/>
      <c r="AG145" s="221">
        <v>35785.71</v>
      </c>
      <c r="AH145" s="338">
        <f>P145-AG145</f>
        <v>12211.989999999998</v>
      </c>
    </row>
    <row r="146" spans="1:34" ht="38.25">
      <c r="A146" s="311" t="s">
        <v>384</v>
      </c>
      <c r="B146" s="280" t="s">
        <v>378</v>
      </c>
      <c r="C146" s="280" t="s">
        <v>184</v>
      </c>
      <c r="D146" s="281" t="s">
        <v>180</v>
      </c>
      <c r="E146" s="280" t="s">
        <v>382</v>
      </c>
      <c r="F146" s="280" t="s">
        <v>267</v>
      </c>
      <c r="G146" s="280"/>
      <c r="H146" s="312"/>
      <c r="I146" s="291"/>
      <c r="J146" s="398"/>
      <c r="K146" s="522"/>
      <c r="L146" s="398"/>
      <c r="M146" s="291"/>
      <c r="N146" s="474"/>
      <c r="O146" s="522"/>
      <c r="P146" s="519">
        <v>14495.3</v>
      </c>
      <c r="Q146" s="401"/>
      <c r="R146" s="401"/>
      <c r="S146" s="401"/>
      <c r="T146" s="401"/>
      <c r="U146" s="401"/>
      <c r="V146" s="401"/>
      <c r="W146" s="401"/>
      <c r="X146" s="401"/>
      <c r="Y146" s="401"/>
      <c r="Z146" s="401">
        <v>10807.29</v>
      </c>
      <c r="AA146" s="401"/>
      <c r="AB146" s="401">
        <v>10807.29</v>
      </c>
      <c r="AC146" s="295"/>
      <c r="AG146" s="221">
        <v>10807.29</v>
      </c>
      <c r="AH146" s="338">
        <f>P146-AG146</f>
        <v>3688.0099999999984</v>
      </c>
    </row>
    <row r="147" spans="1:34" ht="25.5">
      <c r="A147" s="279" t="s">
        <v>276</v>
      </c>
      <c r="B147" s="280" t="s">
        <v>378</v>
      </c>
      <c r="C147" s="280" t="s">
        <v>184</v>
      </c>
      <c r="D147" s="281" t="s">
        <v>180</v>
      </c>
      <c r="E147" s="280" t="s">
        <v>382</v>
      </c>
      <c r="F147" s="280" t="s">
        <v>281</v>
      </c>
      <c r="G147" s="280" t="s">
        <v>259</v>
      </c>
      <c r="H147" s="312"/>
      <c r="I147" s="291"/>
      <c r="J147" s="398"/>
      <c r="K147" s="522"/>
      <c r="L147" s="398"/>
      <c r="M147" s="291"/>
      <c r="N147" s="474"/>
      <c r="O147" s="522"/>
      <c r="P147" s="519">
        <v>2507</v>
      </c>
      <c r="Q147" s="401">
        <v>1615</v>
      </c>
      <c r="R147" s="401">
        <v>1615</v>
      </c>
      <c r="S147" s="401">
        <v>1615</v>
      </c>
      <c r="T147" s="401">
        <v>1615</v>
      </c>
      <c r="U147" s="401">
        <v>1615</v>
      </c>
      <c r="V147" s="401">
        <v>1615</v>
      </c>
      <c r="W147" s="401">
        <v>1615</v>
      </c>
      <c r="X147" s="401">
        <v>1615</v>
      </c>
      <c r="Y147" s="401">
        <v>1615</v>
      </c>
      <c r="Z147" s="401">
        <v>2507</v>
      </c>
      <c r="AA147" s="401"/>
      <c r="AB147" s="401">
        <v>2507</v>
      </c>
      <c r="AC147" s="295"/>
    </row>
    <row r="148" spans="1:34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</row>
    <row r="149" spans="1:34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</row>
    <row r="150" spans="1:34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</row>
    <row r="151" spans="1:34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</row>
    <row r="152" spans="1:34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</row>
    <row r="153" spans="1:34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</row>
    <row r="154" spans="1:34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</row>
    <row r="155" spans="1:34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</row>
    <row r="156" spans="1:34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</row>
  </sheetData>
  <mergeCells count="25">
    <mergeCell ref="AC10:AC11"/>
    <mergeCell ref="U10:U11"/>
    <mergeCell ref="V10:V11"/>
    <mergeCell ref="W10:W11"/>
    <mergeCell ref="X10:X11"/>
    <mergeCell ref="Y10:Y11"/>
    <mergeCell ref="Z10:Z11"/>
    <mergeCell ref="A8:AB8"/>
    <mergeCell ref="A9:L9"/>
    <mergeCell ref="A10:A11"/>
    <mergeCell ref="B10:F10"/>
    <mergeCell ref="J10:J11"/>
    <mergeCell ref="K10:K11"/>
    <mergeCell ref="L10:L11"/>
    <mergeCell ref="M10:M11"/>
    <mergeCell ref="P10:P11"/>
    <mergeCell ref="T10:T11"/>
    <mergeCell ref="AA10:AA11"/>
    <mergeCell ref="AB10:AB11"/>
    <mergeCell ref="A7:AB7"/>
    <mergeCell ref="E1:AB1"/>
    <mergeCell ref="E2:AB2"/>
    <mergeCell ref="A3:AB3"/>
    <mergeCell ref="E4:AB4"/>
    <mergeCell ref="A5:AB5"/>
  </mergeCells>
  <pageMargins left="0.51181102362204722" right="0.15748031496062992" top="0" bottom="0.15748031496062992" header="0.15748031496062992" footer="0.1574803149606299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opLeftCell="A34" workbookViewId="0">
      <selection activeCell="D40" sqref="D40"/>
    </sheetView>
  </sheetViews>
  <sheetFormatPr defaultRowHeight="12.75"/>
  <cols>
    <col min="1" max="1" width="50.28515625" style="606" customWidth="1"/>
    <col min="2" max="2" width="10.140625" style="606" customWidth="1"/>
    <col min="3" max="3" width="15.140625" style="606" customWidth="1"/>
    <col min="4" max="4" width="13.140625" style="606" customWidth="1"/>
    <col min="5" max="5" width="13.42578125" style="606" customWidth="1"/>
    <col min="6" max="6" width="12.5703125" style="606" customWidth="1"/>
    <col min="7" max="16384" width="9.140625" style="606"/>
  </cols>
  <sheetData>
    <row r="1" spans="1:8" ht="18" customHeight="1">
      <c r="A1" s="666" t="s">
        <v>385</v>
      </c>
      <c r="B1" s="666"/>
      <c r="C1" s="666"/>
      <c r="D1" s="666"/>
      <c r="E1" s="666"/>
      <c r="F1" s="666"/>
    </row>
    <row r="2" spans="1:8" ht="15" customHeight="1">
      <c r="A2" s="666" t="s">
        <v>171</v>
      </c>
      <c r="B2" s="666"/>
      <c r="C2" s="666"/>
      <c r="D2" s="666"/>
      <c r="E2" s="666"/>
      <c r="F2" s="666"/>
    </row>
    <row r="3" spans="1:8" ht="14.25" customHeight="1">
      <c r="A3" s="667" t="s">
        <v>479</v>
      </c>
      <c r="B3" s="667"/>
      <c r="C3" s="667"/>
      <c r="D3" s="667"/>
      <c r="E3" s="667"/>
      <c r="F3" s="667"/>
    </row>
    <row r="4" spans="1:8" ht="15.75" customHeight="1">
      <c r="A4" s="667" t="s">
        <v>172</v>
      </c>
      <c r="B4" s="667"/>
      <c r="C4" s="667"/>
      <c r="D4" s="667"/>
      <c r="E4" s="667"/>
      <c r="F4" s="667"/>
    </row>
    <row r="5" spans="1:8" ht="27.75" customHeight="1">
      <c r="A5" s="699" t="s">
        <v>386</v>
      </c>
      <c r="B5" s="699"/>
      <c r="C5" s="699"/>
      <c r="D5" s="699"/>
    </row>
    <row r="6" spans="1:8" ht="51" customHeight="1">
      <c r="A6" s="698" t="s">
        <v>387</v>
      </c>
      <c r="B6" s="698"/>
      <c r="C6" s="698"/>
      <c r="D6" s="698"/>
      <c r="E6" s="698"/>
    </row>
    <row r="7" spans="1:8">
      <c r="F7" s="607" t="s">
        <v>388</v>
      </c>
      <c r="G7" s="608"/>
      <c r="H7" s="608"/>
    </row>
    <row r="8" spans="1:8" ht="9.75" customHeight="1">
      <c r="A8" s="700" t="s">
        <v>6</v>
      </c>
      <c r="B8" s="700" t="s">
        <v>389</v>
      </c>
      <c r="C8" s="703" t="s">
        <v>390</v>
      </c>
      <c r="D8" s="706" t="s">
        <v>391</v>
      </c>
      <c r="E8" s="706"/>
      <c r="F8" s="706"/>
    </row>
    <row r="9" spans="1:8" ht="8.25" customHeight="1">
      <c r="A9" s="701"/>
      <c r="B9" s="701"/>
      <c r="C9" s="704"/>
      <c r="D9" s="706"/>
      <c r="E9" s="706"/>
      <c r="F9" s="706"/>
    </row>
    <row r="10" spans="1:8" ht="18" customHeight="1">
      <c r="A10" s="702"/>
      <c r="B10" s="702"/>
      <c r="C10" s="705"/>
      <c r="D10" s="609">
        <v>2023</v>
      </c>
      <c r="E10" s="609">
        <v>2024</v>
      </c>
      <c r="F10" s="609">
        <v>2025</v>
      </c>
    </row>
    <row r="11" spans="1:8" ht="12.75" customHeight="1">
      <c r="A11" s="610" t="s">
        <v>392</v>
      </c>
      <c r="B11" s="610">
        <v>2</v>
      </c>
      <c r="C11" s="610">
        <v>3</v>
      </c>
      <c r="D11" s="611">
        <v>4</v>
      </c>
      <c r="E11" s="611">
        <v>5</v>
      </c>
      <c r="F11" s="611">
        <v>6</v>
      </c>
    </row>
    <row r="12" spans="1:8" ht="12.75" customHeight="1">
      <c r="A12" s="612" t="s">
        <v>393</v>
      </c>
      <c r="B12" s="613">
        <v>122</v>
      </c>
      <c r="C12" s="614" t="s">
        <v>394</v>
      </c>
      <c r="D12" s="615">
        <f>D16+D21+D29+D34</f>
        <v>336594334.39999998</v>
      </c>
      <c r="E12" s="615">
        <f>E16+E21+E29+E34</f>
        <v>40067759</v>
      </c>
      <c r="F12" s="615">
        <f>F16+F21+F29+F34</f>
        <v>39883478.060000002</v>
      </c>
    </row>
    <row r="13" spans="1:8" ht="39" hidden="1" customHeight="1">
      <c r="A13" s="616" t="s">
        <v>395</v>
      </c>
      <c r="B13" s="614" t="s">
        <v>251</v>
      </c>
      <c r="C13" s="614"/>
      <c r="D13" s="617">
        <f t="shared" ref="D13:F14" si="0">D14</f>
        <v>0</v>
      </c>
      <c r="E13" s="617">
        <f t="shared" si="0"/>
        <v>0</v>
      </c>
      <c r="F13" s="617">
        <f t="shared" si="0"/>
        <v>0</v>
      </c>
    </row>
    <row r="14" spans="1:8" ht="16.5" hidden="1" customHeight="1">
      <c r="A14" s="616" t="s">
        <v>396</v>
      </c>
      <c r="B14" s="614" t="s">
        <v>251</v>
      </c>
      <c r="C14" s="614" t="s">
        <v>397</v>
      </c>
      <c r="D14" s="617">
        <f t="shared" si="0"/>
        <v>0</v>
      </c>
      <c r="E14" s="617">
        <f t="shared" si="0"/>
        <v>0</v>
      </c>
      <c r="F14" s="617">
        <f t="shared" si="0"/>
        <v>0</v>
      </c>
    </row>
    <row r="15" spans="1:8" ht="27.75" hidden="1" customHeight="1">
      <c r="A15" s="290" t="s">
        <v>398</v>
      </c>
      <c r="B15" s="618" t="s">
        <v>251</v>
      </c>
      <c r="C15" s="618" t="s">
        <v>399</v>
      </c>
      <c r="D15" s="619"/>
      <c r="E15" s="619"/>
      <c r="F15" s="619"/>
    </row>
    <row r="16" spans="1:8" ht="54.75" customHeight="1">
      <c r="A16" s="620" t="s">
        <v>400</v>
      </c>
      <c r="B16" s="614" t="s">
        <v>251</v>
      </c>
      <c r="C16" s="614"/>
      <c r="D16" s="617">
        <f t="shared" ref="D16:F16" si="1">D17</f>
        <v>33735659.780000001</v>
      </c>
      <c r="E16" s="617">
        <f t="shared" si="1"/>
        <v>33611490</v>
      </c>
      <c r="F16" s="617">
        <f t="shared" si="1"/>
        <v>33813510</v>
      </c>
    </row>
    <row r="17" spans="1:6" ht="18" customHeight="1">
      <c r="A17" s="616" t="s">
        <v>396</v>
      </c>
      <c r="B17" s="618" t="s">
        <v>251</v>
      </c>
      <c r="C17" s="614" t="s">
        <v>397</v>
      </c>
      <c r="D17" s="619">
        <f>D18+D19+D20</f>
        <v>33735659.780000001</v>
      </c>
      <c r="E17" s="619">
        <f t="shared" ref="E17:F17" si="2">E18+E19</f>
        <v>33611490</v>
      </c>
      <c r="F17" s="619">
        <f t="shared" si="2"/>
        <v>33813510</v>
      </c>
    </row>
    <row r="18" spans="1:6" ht="27.75" customHeight="1">
      <c r="A18" s="290" t="s">
        <v>401</v>
      </c>
      <c r="B18" s="618" t="s">
        <v>251</v>
      </c>
      <c r="C18" s="618" t="s">
        <v>402</v>
      </c>
      <c r="D18" s="619">
        <v>1997390</v>
      </c>
      <c r="E18" s="619">
        <v>2361490</v>
      </c>
      <c r="F18" s="619">
        <v>2563510</v>
      </c>
    </row>
    <row r="19" spans="1:6" ht="23.25" customHeight="1">
      <c r="A19" s="290" t="s">
        <v>476</v>
      </c>
      <c r="B19" s="618" t="s">
        <v>251</v>
      </c>
      <c r="C19" s="618" t="s">
        <v>478</v>
      </c>
      <c r="D19" s="619">
        <v>31250000</v>
      </c>
      <c r="E19" s="619">
        <v>31250000</v>
      </c>
      <c r="F19" s="619">
        <v>31250000</v>
      </c>
    </row>
    <row r="20" spans="1:6" ht="23.25" customHeight="1">
      <c r="A20" s="290" t="s">
        <v>347</v>
      </c>
      <c r="B20" s="618" t="s">
        <v>251</v>
      </c>
      <c r="C20" s="618" t="s">
        <v>404</v>
      </c>
      <c r="D20" s="619">
        <v>488269.78</v>
      </c>
      <c r="E20" s="619"/>
      <c r="F20" s="619"/>
    </row>
    <row r="21" spans="1:6" ht="19.5" customHeight="1">
      <c r="A21" s="616" t="s">
        <v>205</v>
      </c>
      <c r="B21" s="614" t="s">
        <v>251</v>
      </c>
      <c r="C21" s="614" t="s">
        <v>397</v>
      </c>
      <c r="D21" s="617">
        <f>D23+D22+D27</f>
        <v>5397291.9199999999</v>
      </c>
      <c r="E21" s="617">
        <f>E23+E22+E27</f>
        <v>2216800</v>
      </c>
      <c r="F21" s="617">
        <f>F23+F22+F27</f>
        <v>1816800</v>
      </c>
    </row>
    <row r="22" spans="1:6" ht="31.5" customHeight="1">
      <c r="A22" s="290" t="s">
        <v>344</v>
      </c>
      <c r="B22" s="618" t="s">
        <v>251</v>
      </c>
      <c r="C22" s="618" t="s">
        <v>403</v>
      </c>
      <c r="D22" s="619">
        <v>523735.7</v>
      </c>
      <c r="E22" s="619">
        <v>1200000</v>
      </c>
      <c r="F22" s="619">
        <v>800000</v>
      </c>
    </row>
    <row r="23" spans="1:6" ht="27.75" customHeight="1">
      <c r="A23" s="290" t="s">
        <v>347</v>
      </c>
      <c r="B23" s="618" t="s">
        <v>251</v>
      </c>
      <c r="C23" s="618" t="s">
        <v>404</v>
      </c>
      <c r="D23" s="619">
        <v>1679856.22</v>
      </c>
      <c r="E23" s="619">
        <v>1016800</v>
      </c>
      <c r="F23" s="621">
        <v>1016800</v>
      </c>
    </row>
    <row r="24" spans="1:6" ht="29.25" hidden="1" customHeight="1">
      <c r="A24" s="616" t="s">
        <v>405</v>
      </c>
      <c r="B24" s="614" t="s">
        <v>251</v>
      </c>
      <c r="C24" s="614"/>
      <c r="D24" s="617">
        <f>SUM(D25)</f>
        <v>0</v>
      </c>
      <c r="E24" s="617">
        <f>SUM(E25)</f>
        <v>0</v>
      </c>
      <c r="F24" s="622">
        <f>SUM(F25)</f>
        <v>0</v>
      </c>
    </row>
    <row r="25" spans="1:6" ht="15" hidden="1" customHeight="1">
      <c r="A25" s="616" t="s">
        <v>396</v>
      </c>
      <c r="B25" s="614" t="s">
        <v>251</v>
      </c>
      <c r="C25" s="614" t="s">
        <v>397</v>
      </c>
      <c r="D25" s="617">
        <f>SUM(D26:D26)</f>
        <v>0</v>
      </c>
      <c r="E25" s="623">
        <f>SUM(E26:E26)</f>
        <v>0</v>
      </c>
      <c r="F25" s="624">
        <f>SUM(F26:F26)</f>
        <v>0</v>
      </c>
    </row>
    <row r="26" spans="1:6" ht="40.5" hidden="1" customHeight="1">
      <c r="A26" s="290" t="s">
        <v>406</v>
      </c>
      <c r="B26" s="618" t="s">
        <v>251</v>
      </c>
      <c r="C26" s="618" t="s">
        <v>403</v>
      </c>
      <c r="D26" s="621"/>
      <c r="E26" s="625"/>
      <c r="F26" s="626"/>
    </row>
    <row r="27" spans="1:6" ht="25.5" customHeight="1">
      <c r="A27" s="627" t="s">
        <v>407</v>
      </c>
      <c r="B27" s="628" t="s">
        <v>251</v>
      </c>
      <c r="C27" s="629" t="s">
        <v>397</v>
      </c>
      <c r="D27" s="630">
        <f>D28</f>
        <v>3193700</v>
      </c>
      <c r="E27" s="630"/>
      <c r="F27" s="630"/>
    </row>
    <row r="28" spans="1:6" ht="17.25" customHeight="1">
      <c r="A28" s="406" t="s">
        <v>408</v>
      </c>
      <c r="B28" s="631" t="s">
        <v>251</v>
      </c>
      <c r="C28" s="631" t="s">
        <v>409</v>
      </c>
      <c r="D28" s="632">
        <v>3193700</v>
      </c>
      <c r="E28" s="632"/>
      <c r="F28" s="632"/>
    </row>
    <row r="29" spans="1:6" ht="28.5" customHeight="1">
      <c r="A29" s="633" t="s">
        <v>410</v>
      </c>
      <c r="B29" s="634" t="s">
        <v>251</v>
      </c>
      <c r="C29" s="634"/>
      <c r="D29" s="615">
        <f>D30</f>
        <v>275202400</v>
      </c>
      <c r="E29" s="615">
        <f>E30</f>
        <v>0</v>
      </c>
      <c r="F29" s="615">
        <f>F30</f>
        <v>0</v>
      </c>
    </row>
    <row r="30" spans="1:6" ht="18.75" customHeight="1">
      <c r="A30" s="616" t="s">
        <v>396</v>
      </c>
      <c r="B30" s="618" t="s">
        <v>251</v>
      </c>
      <c r="C30" s="614" t="s">
        <v>397</v>
      </c>
      <c r="D30" s="619">
        <f>D31+D32+D33</f>
        <v>275202400</v>
      </c>
      <c r="E30" s="619">
        <f>E31+E32+E33</f>
        <v>0</v>
      </c>
      <c r="F30" s="619">
        <f>F31+F32+F33</f>
        <v>0</v>
      </c>
    </row>
    <row r="31" spans="1:6" ht="40.5" customHeight="1">
      <c r="A31" s="290" t="s">
        <v>411</v>
      </c>
      <c r="B31" s="618" t="s">
        <v>251</v>
      </c>
      <c r="C31" s="618" t="s">
        <v>412</v>
      </c>
      <c r="D31" s="619">
        <v>275202400</v>
      </c>
      <c r="E31" s="619"/>
      <c r="F31" s="635"/>
    </row>
    <row r="32" spans="1:6" ht="24.75" hidden="1" customHeight="1">
      <c r="A32" s="290"/>
      <c r="B32" s="618"/>
      <c r="C32" s="618"/>
      <c r="D32" s="619"/>
      <c r="E32" s="619"/>
      <c r="F32" s="619"/>
    </row>
    <row r="33" spans="1:6" ht="46.5" hidden="1" customHeight="1">
      <c r="A33" s="279"/>
      <c r="B33" s="618"/>
      <c r="C33" s="618"/>
      <c r="D33" s="619"/>
      <c r="E33" s="619"/>
      <c r="F33" s="619"/>
    </row>
    <row r="34" spans="1:6" ht="28.5" customHeight="1">
      <c r="A34" s="616" t="s">
        <v>413</v>
      </c>
      <c r="B34" s="614" t="s">
        <v>251</v>
      </c>
      <c r="C34" s="614"/>
      <c r="D34" s="617">
        <f>D35</f>
        <v>22258982.699999999</v>
      </c>
      <c r="E34" s="617">
        <f>E35</f>
        <v>4239469</v>
      </c>
      <c r="F34" s="617">
        <f>F35</f>
        <v>4253168.0599999996</v>
      </c>
    </row>
    <row r="35" spans="1:6" ht="15.75" customHeight="1">
      <c r="A35" s="616" t="s">
        <v>396</v>
      </c>
      <c r="B35" s="614" t="s">
        <v>251</v>
      </c>
      <c r="C35" s="614" t="s">
        <v>397</v>
      </c>
      <c r="D35" s="617">
        <f>SUM(D36:D37)</f>
        <v>22258982.699999999</v>
      </c>
      <c r="E35" s="617">
        <f>SUM(E36:E36)</f>
        <v>4239469</v>
      </c>
      <c r="F35" s="617">
        <f>SUM(F36:F36)</f>
        <v>4253168.0599999996</v>
      </c>
    </row>
    <row r="36" spans="1:6" ht="39.75" customHeight="1">
      <c r="A36" s="290" t="s">
        <v>414</v>
      </c>
      <c r="B36" s="618" t="s">
        <v>251</v>
      </c>
      <c r="C36" s="618" t="s">
        <v>415</v>
      </c>
      <c r="D36" s="619">
        <v>3944582.7</v>
      </c>
      <c r="E36" s="619">
        <v>4239469</v>
      </c>
      <c r="F36" s="619">
        <v>4253168.0599999996</v>
      </c>
    </row>
    <row r="37" spans="1:6" ht="30" customHeight="1">
      <c r="A37" s="290" t="s">
        <v>416</v>
      </c>
      <c r="B37" s="618" t="s">
        <v>251</v>
      </c>
      <c r="C37" s="618" t="s">
        <v>417</v>
      </c>
      <c r="D37" s="619">
        <v>18314400</v>
      </c>
      <c r="E37" s="619">
        <v>0</v>
      </c>
      <c r="F37" s="619">
        <v>0</v>
      </c>
    </row>
    <row r="38" spans="1:6" ht="25.5" hidden="1" customHeight="1">
      <c r="A38" s="290" t="s">
        <v>418</v>
      </c>
      <c r="B38" s="618" t="s">
        <v>251</v>
      </c>
      <c r="C38" s="618" t="s">
        <v>419</v>
      </c>
      <c r="D38" s="619"/>
      <c r="E38" s="619"/>
      <c r="F38" s="619"/>
    </row>
    <row r="39" spans="1:6" ht="26.25" customHeight="1">
      <c r="A39" s="616" t="s">
        <v>252</v>
      </c>
      <c r="B39" s="614" t="s">
        <v>251</v>
      </c>
      <c r="C39" s="614" t="s">
        <v>394</v>
      </c>
      <c r="D39" s="617">
        <f>D40+D51</f>
        <v>19677714.550000001</v>
      </c>
      <c r="E39" s="617">
        <f>E40+E51</f>
        <v>13140705.5</v>
      </c>
      <c r="F39" s="617">
        <f>F40+F51</f>
        <v>14246657.440000001</v>
      </c>
    </row>
    <row r="40" spans="1:6" ht="14.25" customHeight="1">
      <c r="A40" s="616" t="s">
        <v>250</v>
      </c>
      <c r="B40" s="614" t="s">
        <v>251</v>
      </c>
      <c r="C40" s="614" t="s">
        <v>394</v>
      </c>
      <c r="D40" s="617">
        <f>D41</f>
        <v>18095224.18</v>
      </c>
      <c r="E40" s="617">
        <f>E41</f>
        <v>11937538.49</v>
      </c>
      <c r="F40" s="617">
        <f>F41</f>
        <v>12680067.07</v>
      </c>
    </row>
    <row r="41" spans="1:6" ht="24.75" customHeight="1">
      <c r="A41" s="290" t="s">
        <v>420</v>
      </c>
      <c r="B41" s="618" t="s">
        <v>251</v>
      </c>
      <c r="C41" s="618" t="s">
        <v>421</v>
      </c>
      <c r="D41" s="619">
        <f>D42+D43+D44+D45+D48+D49</f>
        <v>18095224.18</v>
      </c>
      <c r="E41" s="619">
        <f>E42+E43+E44+E45+E48+E49</f>
        <v>11937538.49</v>
      </c>
      <c r="F41" s="619">
        <f>F42+F43+F44+F45+F48+F49</f>
        <v>12680067.07</v>
      </c>
    </row>
    <row r="42" spans="1:6" ht="15.75" customHeight="1">
      <c r="A42" s="290" t="s">
        <v>422</v>
      </c>
      <c r="B42" s="618" t="s">
        <v>251</v>
      </c>
      <c r="C42" s="618" t="s">
        <v>280</v>
      </c>
      <c r="D42" s="619">
        <v>2368473.41</v>
      </c>
      <c r="E42" s="619">
        <v>2156029.9700000002</v>
      </c>
      <c r="F42" s="619">
        <v>2156029.9700000002</v>
      </c>
    </row>
    <row r="43" spans="1:6" ht="38.25" customHeight="1">
      <c r="A43" s="290" t="s">
        <v>423</v>
      </c>
      <c r="B43" s="618" t="s">
        <v>251</v>
      </c>
      <c r="C43" s="618" t="s">
        <v>424</v>
      </c>
      <c r="D43" s="619">
        <v>14467720.890000001</v>
      </c>
      <c r="E43" s="619">
        <v>8739944.5199999996</v>
      </c>
      <c r="F43" s="619">
        <v>9252237.0999999996</v>
      </c>
    </row>
    <row r="44" spans="1:6" ht="28.5" customHeight="1">
      <c r="A44" s="290" t="s">
        <v>425</v>
      </c>
      <c r="B44" s="618" t="s">
        <v>251</v>
      </c>
      <c r="C44" s="618" t="s">
        <v>426</v>
      </c>
      <c r="D44" s="619">
        <v>434200</v>
      </c>
      <c r="E44" s="619">
        <v>454900</v>
      </c>
      <c r="F44" s="619">
        <v>471800</v>
      </c>
    </row>
    <row r="45" spans="1:6" ht="27" customHeight="1">
      <c r="A45" s="290" t="s">
        <v>427</v>
      </c>
      <c r="B45" s="618" t="s">
        <v>251</v>
      </c>
      <c r="C45" s="618" t="s">
        <v>428</v>
      </c>
      <c r="D45" s="619">
        <v>731424</v>
      </c>
      <c r="E45" s="619">
        <v>586664</v>
      </c>
      <c r="F45" s="619">
        <v>800000</v>
      </c>
    </row>
    <row r="46" spans="1:6" ht="18.75" hidden="1" customHeight="1">
      <c r="A46" s="290" t="s">
        <v>429</v>
      </c>
      <c r="B46" s="618" t="s">
        <v>251</v>
      </c>
      <c r="C46" s="618" t="s">
        <v>430</v>
      </c>
      <c r="D46" s="619"/>
      <c r="E46" s="619"/>
      <c r="F46" s="619"/>
    </row>
    <row r="47" spans="1:6" ht="17.25" hidden="1" customHeight="1">
      <c r="A47" s="290" t="s">
        <v>205</v>
      </c>
      <c r="B47" s="618" t="s">
        <v>251</v>
      </c>
      <c r="C47" s="618" t="s">
        <v>431</v>
      </c>
      <c r="D47" s="619"/>
      <c r="E47" s="619"/>
      <c r="F47" s="619"/>
    </row>
    <row r="48" spans="1:6" ht="14.25" customHeight="1">
      <c r="A48" s="290" t="s">
        <v>432</v>
      </c>
      <c r="B48" s="618" t="s">
        <v>251</v>
      </c>
      <c r="C48" s="618" t="s">
        <v>433</v>
      </c>
      <c r="D48" s="619">
        <v>93405.88</v>
      </c>
      <c r="E48" s="619"/>
      <c r="F48" s="619"/>
    </row>
    <row r="49" spans="1:6" ht="14.25" hidden="1" customHeight="1">
      <c r="A49" s="290"/>
      <c r="B49" s="618"/>
      <c r="C49" s="618"/>
      <c r="D49" s="619"/>
      <c r="E49" s="619"/>
      <c r="F49" s="619"/>
    </row>
    <row r="50" spans="1:6" ht="53.25" hidden="1" customHeight="1">
      <c r="A50" s="290" t="s">
        <v>337</v>
      </c>
      <c r="B50" s="618" t="s">
        <v>251</v>
      </c>
      <c r="C50" s="618" t="s">
        <v>434</v>
      </c>
      <c r="D50" s="619"/>
      <c r="E50" s="619"/>
      <c r="F50" s="619"/>
    </row>
    <row r="51" spans="1:6" ht="14.25" customHeight="1">
      <c r="A51" s="616" t="s">
        <v>377</v>
      </c>
      <c r="B51" s="614" t="s">
        <v>378</v>
      </c>
      <c r="C51" s="614" t="s">
        <v>394</v>
      </c>
      <c r="D51" s="617">
        <f>D52+D53</f>
        <v>1582490.37</v>
      </c>
      <c r="E51" s="617">
        <f>E52+E53</f>
        <v>1203167.01</v>
      </c>
      <c r="F51" s="617">
        <f>F52+F53</f>
        <v>1566590.37</v>
      </c>
    </row>
    <row r="52" spans="1:6" ht="39.75" customHeight="1">
      <c r="A52" s="290" t="s">
        <v>435</v>
      </c>
      <c r="B52" s="618" t="s">
        <v>378</v>
      </c>
      <c r="C52" s="618" t="s">
        <v>436</v>
      </c>
      <c r="D52" s="619">
        <v>1517490.37</v>
      </c>
      <c r="E52" s="619">
        <v>1154067.01</v>
      </c>
      <c r="F52" s="619">
        <v>1517490.37</v>
      </c>
    </row>
    <row r="53" spans="1:6" ht="26.25" customHeight="1">
      <c r="A53" s="290" t="s">
        <v>437</v>
      </c>
      <c r="B53" s="618" t="s">
        <v>378</v>
      </c>
      <c r="C53" s="618" t="s">
        <v>438</v>
      </c>
      <c r="D53" s="619">
        <v>65000</v>
      </c>
      <c r="E53" s="619">
        <v>49100</v>
      </c>
      <c r="F53" s="619">
        <v>49100</v>
      </c>
    </row>
    <row r="54" spans="1:6" ht="14.25" customHeight="1">
      <c r="A54" s="290"/>
      <c r="B54" s="618"/>
      <c r="C54" s="618"/>
      <c r="D54" s="619"/>
      <c r="E54" s="619"/>
      <c r="F54" s="619"/>
    </row>
    <row r="55" spans="1:6">
      <c r="A55" s="707" t="s">
        <v>439</v>
      </c>
      <c r="B55" s="707"/>
      <c r="C55" s="707"/>
      <c r="D55" s="636">
        <f>D12+D39</f>
        <v>356272048.94999999</v>
      </c>
      <c r="E55" s="636">
        <f>E12+E39</f>
        <v>53208464.5</v>
      </c>
      <c r="F55" s="636">
        <f>F12+F39</f>
        <v>54130135.5</v>
      </c>
    </row>
  </sheetData>
  <mergeCells count="11">
    <mergeCell ref="A8:A10"/>
    <mergeCell ref="B8:B10"/>
    <mergeCell ref="C8:C10"/>
    <mergeCell ref="D8:F9"/>
    <mergeCell ref="A55:C55"/>
    <mergeCell ref="A6:E6"/>
    <mergeCell ref="A1:F1"/>
    <mergeCell ref="A2:F2"/>
    <mergeCell ref="A3:F3"/>
    <mergeCell ref="A4:F4"/>
    <mergeCell ref="A5:D5"/>
  </mergeCells>
  <pageMargins left="0.39370078740157483" right="0.39370078740157483" top="0.39370078740157483" bottom="0.39370078740157483" header="0" footer="0"/>
  <pageSetup paperSize="9" scale="6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>
      <selection activeCell="J16" sqref="J16"/>
    </sheetView>
  </sheetViews>
  <sheetFormatPr defaultRowHeight="12.75"/>
  <cols>
    <col min="1" max="1" width="9.140625" style="638"/>
    <col min="2" max="2" width="15.7109375" style="638" customWidth="1"/>
    <col min="3" max="3" width="9.140625" style="638"/>
    <col min="4" max="4" width="13.85546875" style="638" customWidth="1"/>
    <col min="5" max="5" width="31" style="638" customWidth="1"/>
    <col min="6" max="6" width="14" style="638" customWidth="1"/>
    <col min="7" max="7" width="12.28515625" style="638" hidden="1" customWidth="1"/>
    <col min="8" max="8" width="14.5703125" style="638" hidden="1" customWidth="1"/>
    <col min="9" max="10" width="15" style="638" customWidth="1"/>
    <col min="11" max="16384" width="9.140625" style="638"/>
  </cols>
  <sheetData>
    <row r="1" spans="1:25" ht="15.75">
      <c r="A1" s="637"/>
      <c r="B1" s="637"/>
      <c r="C1" s="637"/>
      <c r="D1" s="637"/>
      <c r="E1" s="666" t="s">
        <v>440</v>
      </c>
      <c r="F1" s="666"/>
      <c r="G1" s="666"/>
      <c r="H1" s="666"/>
      <c r="I1" s="666"/>
      <c r="J1" s="666"/>
      <c r="K1" s="221"/>
      <c r="L1" s="221"/>
      <c r="M1" s="221"/>
      <c r="N1" s="221"/>
      <c r="O1"/>
      <c r="P1" s="221"/>
      <c r="Q1" s="221"/>
      <c r="R1" s="221"/>
      <c r="S1" s="221"/>
      <c r="T1" s="221"/>
      <c r="U1" s="224"/>
      <c r="V1" s="221"/>
      <c r="W1" s="221"/>
      <c r="X1" s="221"/>
      <c r="Y1" s="221"/>
    </row>
    <row r="2" spans="1:25" ht="15.75">
      <c r="A2" s="637"/>
      <c r="B2" s="637"/>
      <c r="C2" s="637"/>
      <c r="D2" s="637"/>
      <c r="E2" s="666" t="s">
        <v>171</v>
      </c>
      <c r="F2" s="666"/>
      <c r="G2" s="666"/>
      <c r="H2" s="666"/>
      <c r="I2" s="666"/>
      <c r="J2" s="666"/>
      <c r="K2" s="221"/>
      <c r="L2" s="221"/>
      <c r="M2" s="221"/>
      <c r="N2" s="221"/>
      <c r="O2"/>
      <c r="P2" s="221"/>
      <c r="Q2" s="221"/>
      <c r="R2" s="221"/>
      <c r="S2" s="221"/>
      <c r="T2" s="221"/>
      <c r="U2" s="224"/>
      <c r="V2" s="221"/>
      <c r="W2" s="221"/>
      <c r="X2" s="221"/>
      <c r="Y2" s="221"/>
    </row>
    <row r="3" spans="1:25" ht="15.75">
      <c r="A3" s="637"/>
      <c r="B3" s="637"/>
      <c r="C3" s="637"/>
      <c r="D3" s="637"/>
      <c r="E3" s="667" t="s">
        <v>479</v>
      </c>
      <c r="F3" s="667"/>
      <c r="G3" s="667"/>
      <c r="H3" s="667"/>
      <c r="I3" s="667"/>
      <c r="J3" s="667"/>
      <c r="K3" s="221"/>
      <c r="L3" s="221"/>
      <c r="M3" s="221"/>
      <c r="N3" s="221"/>
      <c r="O3"/>
      <c r="P3" s="223"/>
      <c r="Q3" s="221"/>
      <c r="R3" s="221"/>
      <c r="S3" s="221"/>
      <c r="T3" s="221"/>
      <c r="U3" s="639"/>
      <c r="V3" s="221"/>
      <c r="W3" s="221"/>
      <c r="X3" s="221"/>
      <c r="Y3" s="221"/>
    </row>
    <row r="4" spans="1:25" ht="15.75">
      <c r="A4" s="637"/>
      <c r="B4" s="637"/>
      <c r="C4" s="637"/>
      <c r="D4" s="637"/>
      <c r="E4" s="667" t="s">
        <v>172</v>
      </c>
      <c r="F4" s="667"/>
      <c r="G4" s="667"/>
      <c r="H4" s="667"/>
      <c r="I4" s="667"/>
      <c r="J4" s="667"/>
      <c r="K4" s="221"/>
      <c r="L4" s="221"/>
      <c r="M4" s="221"/>
      <c r="N4" s="221"/>
      <c r="O4"/>
      <c r="P4" s="223"/>
      <c r="Q4" s="221"/>
      <c r="R4" s="221"/>
      <c r="S4" s="221"/>
      <c r="T4" s="221"/>
      <c r="U4" s="639"/>
      <c r="V4" s="221"/>
      <c r="W4" s="221"/>
      <c r="X4" s="221"/>
      <c r="Y4" s="221"/>
    </row>
    <row r="5" spans="1:25" ht="15.75">
      <c r="A5" s="637"/>
      <c r="B5" s="637"/>
      <c r="C5" s="637"/>
      <c r="D5" s="637"/>
      <c r="E5" s="666"/>
      <c r="F5" s="666"/>
      <c r="G5" s="666"/>
      <c r="H5" s="666"/>
      <c r="I5" s="666"/>
      <c r="J5" s="666"/>
      <c r="K5" s="221"/>
      <c r="L5" s="221"/>
      <c r="M5" s="221"/>
      <c r="N5" s="221"/>
      <c r="O5"/>
      <c r="P5" s="223"/>
      <c r="Q5" s="221"/>
      <c r="R5" s="221"/>
      <c r="S5" s="221"/>
      <c r="T5" s="221"/>
      <c r="U5" s="639"/>
      <c r="V5" s="221"/>
      <c r="W5" s="221"/>
      <c r="X5" s="221"/>
      <c r="Y5" s="221"/>
    </row>
    <row r="6" spans="1:25" ht="15.75">
      <c r="A6" s="637"/>
      <c r="B6" s="637"/>
      <c r="C6" s="637"/>
      <c r="D6" s="637"/>
      <c r="E6" s="640"/>
      <c r="I6" s="221"/>
      <c r="J6" s="221"/>
      <c r="K6" s="221"/>
      <c r="L6" s="221"/>
      <c r="M6" s="221"/>
      <c r="N6" s="221"/>
      <c r="O6"/>
      <c r="P6" s="223"/>
      <c r="Q6" s="221"/>
      <c r="R6" s="221"/>
      <c r="S6" s="221"/>
      <c r="T6" s="221"/>
      <c r="U6" s="639"/>
      <c r="V6" s="221"/>
      <c r="W6" s="221"/>
      <c r="X6" s="221"/>
      <c r="Y6" s="221"/>
    </row>
    <row r="7" spans="1:25" ht="15">
      <c r="A7" s="637"/>
      <c r="B7" s="637"/>
      <c r="C7" s="637"/>
      <c r="D7" s="637"/>
      <c r="E7" s="637"/>
      <c r="F7" s="637"/>
      <c r="G7" s="637"/>
    </row>
    <row r="8" spans="1:25" ht="15">
      <c r="A8" s="637"/>
      <c r="B8" s="637"/>
      <c r="C8" s="637"/>
      <c r="D8" s="637"/>
      <c r="E8" s="637"/>
      <c r="F8" s="637"/>
      <c r="G8" s="637"/>
    </row>
    <row r="9" spans="1:25" ht="33" customHeight="1">
      <c r="A9" s="711" t="s">
        <v>441</v>
      </c>
      <c r="B9" s="711"/>
      <c r="C9" s="711"/>
      <c r="D9" s="711"/>
      <c r="E9" s="711"/>
      <c r="F9" s="711"/>
      <c r="G9" s="641"/>
    </row>
    <row r="10" spans="1:25" ht="15">
      <c r="A10" s="712"/>
      <c r="B10" s="712"/>
      <c r="C10" s="712"/>
      <c r="D10" s="712"/>
      <c r="E10" s="712"/>
      <c r="F10" s="641"/>
      <c r="G10" s="641"/>
    </row>
    <row r="11" spans="1:25" ht="15">
      <c r="A11" s="637"/>
      <c r="B11" s="712"/>
      <c r="C11" s="712"/>
      <c r="D11" s="712"/>
      <c r="E11" s="712"/>
      <c r="F11" s="712"/>
      <c r="G11" s="637"/>
      <c r="J11" s="638" t="s">
        <v>442</v>
      </c>
    </row>
    <row r="12" spans="1:25" ht="32.25" customHeight="1">
      <c r="A12" s="713" t="s">
        <v>6</v>
      </c>
      <c r="B12" s="713"/>
      <c r="C12" s="713"/>
      <c r="D12" s="713"/>
      <c r="E12" s="642" t="s">
        <v>443</v>
      </c>
      <c r="F12" s="643" t="s">
        <v>444</v>
      </c>
      <c r="G12" s="644" t="s">
        <v>445</v>
      </c>
      <c r="H12" s="644" t="s">
        <v>13</v>
      </c>
      <c r="I12" s="643" t="s">
        <v>446</v>
      </c>
      <c r="J12" s="643" t="s">
        <v>447</v>
      </c>
    </row>
    <row r="13" spans="1:25" ht="32.25" customHeight="1">
      <c r="A13" s="714">
        <v>1</v>
      </c>
      <c r="B13" s="715"/>
      <c r="C13" s="715"/>
      <c r="D13" s="716"/>
      <c r="E13" s="645">
        <v>2</v>
      </c>
      <c r="F13" s="646">
        <v>3</v>
      </c>
      <c r="G13" s="646">
        <v>4</v>
      </c>
      <c r="H13" s="647">
        <v>5</v>
      </c>
      <c r="I13" s="648">
        <v>4</v>
      </c>
      <c r="J13" s="648">
        <v>5</v>
      </c>
    </row>
    <row r="14" spans="1:25" ht="37.5" customHeight="1">
      <c r="A14" s="708" t="s">
        <v>448</v>
      </c>
      <c r="B14" s="709"/>
      <c r="C14" s="709"/>
      <c r="D14" s="710"/>
      <c r="E14" s="649" t="s">
        <v>449</v>
      </c>
      <c r="F14" s="650">
        <f>F16+F18</f>
        <v>1357.3</v>
      </c>
      <c r="G14" s="650">
        <f>G16</f>
        <v>0</v>
      </c>
      <c r="H14" s="650">
        <f>H16</f>
        <v>0</v>
      </c>
      <c r="I14" s="650">
        <f>I16</f>
        <v>782</v>
      </c>
      <c r="J14" s="650">
        <f>J16</f>
        <v>824.1</v>
      </c>
    </row>
    <row r="15" spans="1:25" ht="37.5" customHeight="1">
      <c r="A15" s="708" t="s">
        <v>450</v>
      </c>
      <c r="B15" s="709"/>
      <c r="C15" s="709"/>
      <c r="D15" s="710"/>
      <c r="E15" s="649" t="s">
        <v>451</v>
      </c>
      <c r="F15" s="650">
        <f t="shared" ref="F15:J16" si="0">F16</f>
        <v>709.8</v>
      </c>
      <c r="G15" s="650">
        <f t="shared" si="0"/>
        <v>0</v>
      </c>
      <c r="H15" s="650">
        <f t="shared" si="0"/>
        <v>0</v>
      </c>
      <c r="I15" s="650">
        <f t="shared" si="0"/>
        <v>782</v>
      </c>
      <c r="J15" s="650">
        <f t="shared" si="0"/>
        <v>824.1</v>
      </c>
    </row>
    <row r="16" spans="1:25" ht="46.5" customHeight="1">
      <c r="A16" s="718" t="s">
        <v>452</v>
      </c>
      <c r="B16" s="719"/>
      <c r="C16" s="719"/>
      <c r="D16" s="720"/>
      <c r="E16" s="651" t="s">
        <v>453</v>
      </c>
      <c r="F16" s="650">
        <f t="shared" si="0"/>
        <v>709.8</v>
      </c>
      <c r="G16" s="650">
        <f t="shared" si="0"/>
        <v>0</v>
      </c>
      <c r="H16" s="650">
        <f t="shared" si="0"/>
        <v>0</v>
      </c>
      <c r="I16" s="650">
        <f t="shared" si="0"/>
        <v>782</v>
      </c>
      <c r="J16" s="650">
        <f t="shared" si="0"/>
        <v>824.1</v>
      </c>
    </row>
    <row r="17" spans="1:10" ht="46.5" customHeight="1">
      <c r="A17" s="718" t="s">
        <v>454</v>
      </c>
      <c r="B17" s="719"/>
      <c r="C17" s="719"/>
      <c r="D17" s="720"/>
      <c r="E17" s="651" t="s">
        <v>455</v>
      </c>
      <c r="F17" s="650">
        <v>709.8</v>
      </c>
      <c r="G17" s="650"/>
      <c r="H17" s="650"/>
      <c r="I17" s="650">
        <v>782</v>
      </c>
      <c r="J17" s="650">
        <v>824.1</v>
      </c>
    </row>
    <row r="18" spans="1:10" ht="33" customHeight="1">
      <c r="A18" s="708" t="s">
        <v>456</v>
      </c>
      <c r="B18" s="709"/>
      <c r="C18" s="709"/>
      <c r="D18" s="710"/>
      <c r="E18" s="649" t="s">
        <v>457</v>
      </c>
      <c r="F18" s="652">
        <v>647.5</v>
      </c>
      <c r="G18" s="652">
        <v>0</v>
      </c>
      <c r="H18" s="652">
        <v>0</v>
      </c>
      <c r="I18" s="652">
        <v>0</v>
      </c>
      <c r="J18" s="652">
        <v>0</v>
      </c>
    </row>
    <row r="19" spans="1:10" ht="33" customHeight="1">
      <c r="A19" s="721" t="s">
        <v>458</v>
      </c>
      <c r="B19" s="722"/>
      <c r="C19" s="722"/>
      <c r="D19" s="723"/>
      <c r="E19" s="653" t="s">
        <v>459</v>
      </c>
      <c r="F19" s="652">
        <f>F20</f>
        <v>-355624.6</v>
      </c>
      <c r="G19" s="652">
        <f>G20</f>
        <v>-12057.2</v>
      </c>
      <c r="H19" s="652">
        <f>H20</f>
        <v>-12057.2</v>
      </c>
      <c r="I19" s="652">
        <f>I20</f>
        <v>-23208.5</v>
      </c>
      <c r="J19" s="652">
        <f>J20</f>
        <v>-24130.1</v>
      </c>
    </row>
    <row r="20" spans="1:10" ht="30.75" customHeight="1">
      <c r="A20" s="721" t="s">
        <v>460</v>
      </c>
      <c r="B20" s="722"/>
      <c r="C20" s="722"/>
      <c r="D20" s="723"/>
      <c r="E20" s="653" t="s">
        <v>461</v>
      </c>
      <c r="F20" s="650">
        <f t="shared" ref="F20:J21" si="1">F21</f>
        <v>-355624.6</v>
      </c>
      <c r="G20" s="650">
        <f t="shared" si="1"/>
        <v>-12057.2</v>
      </c>
      <c r="H20" s="650">
        <f t="shared" si="1"/>
        <v>-12057.2</v>
      </c>
      <c r="I20" s="650">
        <f t="shared" si="1"/>
        <v>-23208.5</v>
      </c>
      <c r="J20" s="650">
        <f t="shared" si="1"/>
        <v>-24130.1</v>
      </c>
    </row>
    <row r="21" spans="1:10" ht="30.75" customHeight="1">
      <c r="A21" s="721" t="s">
        <v>462</v>
      </c>
      <c r="B21" s="722"/>
      <c r="C21" s="722"/>
      <c r="D21" s="723"/>
      <c r="E21" s="653" t="s">
        <v>463</v>
      </c>
      <c r="F21" s="650">
        <f t="shared" si="1"/>
        <v>-355624.6</v>
      </c>
      <c r="G21" s="650">
        <f t="shared" si="1"/>
        <v>-12057.2</v>
      </c>
      <c r="H21" s="650">
        <f t="shared" si="1"/>
        <v>-12057.2</v>
      </c>
      <c r="I21" s="650">
        <f t="shared" si="1"/>
        <v>-23208.5</v>
      </c>
      <c r="J21" s="650">
        <f t="shared" si="1"/>
        <v>-24130.1</v>
      </c>
    </row>
    <row r="22" spans="1:10" ht="30.75" customHeight="1">
      <c r="A22" s="721" t="s">
        <v>464</v>
      </c>
      <c r="B22" s="722"/>
      <c r="C22" s="722"/>
      <c r="D22" s="723"/>
      <c r="E22" s="653" t="s">
        <v>465</v>
      </c>
      <c r="F22" s="650">
        <v>-355624.6</v>
      </c>
      <c r="G22" s="650">
        <v>-12057.2</v>
      </c>
      <c r="H22" s="650">
        <v>-12057.2</v>
      </c>
      <c r="I22" s="650">
        <v>-23208.5</v>
      </c>
      <c r="J22" s="650">
        <v>-24130.1</v>
      </c>
    </row>
    <row r="23" spans="1:10" ht="30.75" customHeight="1">
      <c r="A23" s="721" t="s">
        <v>466</v>
      </c>
      <c r="B23" s="722"/>
      <c r="C23" s="722"/>
      <c r="D23" s="723"/>
      <c r="E23" s="653" t="s">
        <v>467</v>
      </c>
      <c r="F23" s="650">
        <f>F25</f>
        <v>356272.1</v>
      </c>
      <c r="G23" s="650">
        <f>G25</f>
        <v>18303.8</v>
      </c>
      <c r="H23" s="650">
        <f>H25</f>
        <v>19484.400000000001</v>
      </c>
      <c r="I23" s="650">
        <f>I25</f>
        <v>23208.5</v>
      </c>
      <c r="J23" s="650">
        <f>J25</f>
        <v>24130.1</v>
      </c>
    </row>
    <row r="24" spans="1:10" ht="30.75" customHeight="1">
      <c r="A24" s="721" t="s">
        <v>468</v>
      </c>
      <c r="B24" s="722"/>
      <c r="C24" s="722"/>
      <c r="D24" s="723"/>
      <c r="E24" s="653" t="s">
        <v>469</v>
      </c>
      <c r="F24" s="650">
        <f t="shared" ref="F24:J25" si="2">F25</f>
        <v>356272.1</v>
      </c>
      <c r="G24" s="650">
        <f t="shared" si="2"/>
        <v>18303.8</v>
      </c>
      <c r="H24" s="650">
        <f t="shared" si="2"/>
        <v>19484.400000000001</v>
      </c>
      <c r="I24" s="650">
        <f t="shared" si="2"/>
        <v>23208.5</v>
      </c>
      <c r="J24" s="650">
        <f t="shared" si="2"/>
        <v>24130.1</v>
      </c>
    </row>
    <row r="25" spans="1:10" ht="34.5" customHeight="1">
      <c r="A25" s="721" t="s">
        <v>470</v>
      </c>
      <c r="B25" s="722"/>
      <c r="C25" s="722"/>
      <c r="D25" s="723"/>
      <c r="E25" s="653" t="s">
        <v>471</v>
      </c>
      <c r="F25" s="650">
        <f t="shared" si="2"/>
        <v>356272.1</v>
      </c>
      <c r="G25" s="650">
        <f t="shared" si="2"/>
        <v>18303.8</v>
      </c>
      <c r="H25" s="650">
        <f t="shared" si="2"/>
        <v>19484.400000000001</v>
      </c>
      <c r="I25" s="650">
        <f t="shared" si="2"/>
        <v>23208.5</v>
      </c>
      <c r="J25" s="650">
        <f t="shared" si="2"/>
        <v>24130.1</v>
      </c>
    </row>
    <row r="26" spans="1:10" ht="34.5" customHeight="1">
      <c r="A26" s="721" t="s">
        <v>472</v>
      </c>
      <c r="B26" s="722"/>
      <c r="C26" s="722"/>
      <c r="D26" s="723"/>
      <c r="E26" s="653" t="s">
        <v>473</v>
      </c>
      <c r="F26" s="650">
        <v>356272.1</v>
      </c>
      <c r="G26" s="650">
        <v>18303.8</v>
      </c>
      <c r="H26" s="650">
        <v>19484.400000000001</v>
      </c>
      <c r="I26" s="650">
        <v>23208.5</v>
      </c>
      <c r="J26" s="650">
        <v>24130.1</v>
      </c>
    </row>
    <row r="27" spans="1:10" ht="15">
      <c r="A27" s="637"/>
      <c r="B27" s="637"/>
      <c r="C27" s="637"/>
      <c r="D27" s="637"/>
      <c r="E27" s="637"/>
      <c r="F27" s="637"/>
      <c r="G27" s="637"/>
    </row>
    <row r="29" spans="1:10" ht="31.5" customHeight="1">
      <c r="A29" s="717" t="s">
        <v>474</v>
      </c>
      <c r="B29" s="717"/>
      <c r="C29" s="717"/>
      <c r="D29" s="717"/>
      <c r="E29" s="717"/>
      <c r="F29" s="717"/>
    </row>
  </sheetData>
  <mergeCells count="24">
    <mergeCell ref="A29:F29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15:D15"/>
    <mergeCell ref="E1:J1"/>
    <mergeCell ref="E2:J2"/>
    <mergeCell ref="E3:J3"/>
    <mergeCell ref="E4:J4"/>
    <mergeCell ref="E5:J5"/>
    <mergeCell ref="A9:F9"/>
    <mergeCell ref="A10:E10"/>
    <mergeCell ref="B11:F11"/>
    <mergeCell ref="A12:D12"/>
    <mergeCell ref="A13:D13"/>
    <mergeCell ref="A14:D14"/>
  </mergeCells>
  <pageMargins left="0.59" right="0.21" top="0.77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 пр 1</vt:lpstr>
      <vt:lpstr>прил№4</vt:lpstr>
      <vt:lpstr>вед пр5 </vt:lpstr>
      <vt:lpstr>ассиг пр6</vt:lpstr>
      <vt:lpstr>прил 7</vt:lpstr>
      <vt:lpstr>прил№4!Область_печати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СпециалистАМО</dc:creator>
  <cp:lastModifiedBy>СпециалистАМО</cp:lastModifiedBy>
  <cp:lastPrinted>2023-07-25T07:36:31Z</cp:lastPrinted>
  <dcterms:created xsi:type="dcterms:W3CDTF">2023-02-27T01:00:55Z</dcterms:created>
  <dcterms:modified xsi:type="dcterms:W3CDTF">2023-07-25T07:36:52Z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